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10230" activeTab="2"/>
  </bookViews>
  <sheets>
    <sheet name="CO2" sheetId="1" r:id="rId1"/>
    <sheet name="Idling" sheetId="2" r:id="rId2"/>
    <sheet name="Total" sheetId="3" r:id="rId3"/>
  </sheets>
  <definedNames>
    <definedName name="_xlnm.Print_Area" localSheetId="0">'CO2'!$A$1:$J$21</definedName>
  </definedNames>
  <calcPr fullCalcOnLoad="1"/>
</workbook>
</file>

<file path=xl/sharedStrings.xml><?xml version="1.0" encoding="utf-8"?>
<sst xmlns="http://schemas.openxmlformats.org/spreadsheetml/2006/main" count="79" uniqueCount="32">
  <si>
    <t>VOC</t>
  </si>
  <si>
    <t>NOx</t>
  </si>
  <si>
    <t>CO2</t>
  </si>
  <si>
    <t>Emission Analysis</t>
  </si>
  <si>
    <t>NOTES</t>
  </si>
  <si>
    <t>Emissions Increase (Tons / Year)</t>
  </si>
  <si>
    <t>Annual VHT</t>
  </si>
  <si>
    <t>Emissions Increase (Metric Tons / Year)</t>
  </si>
  <si>
    <t>Total Emission Increase (Metric Tons / Year)</t>
  </si>
  <si>
    <t>Value of Emissions ($ / Year)</t>
  </si>
  <si>
    <t>Ferry Fuel Usage</t>
  </si>
  <si>
    <r>
      <t>Annual Diesel Fuel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</si>
  <si>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>Based on annual fuel usage of the Margaret Chase Smith Ferry.  It is assumed that the Jonesport-Beals crossing would require two vessels comparable to the Smith.</t>
    </r>
  </si>
  <si>
    <r>
      <t>kWh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</si>
  <si>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40.7 kWh in 1 gallon [U.S.] of diesel oil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</si>
  <si>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Idling emission factors prepared using EPA's method of multiplying 2.5 speed emission factors by 2.5.</t>
    </r>
  </si>
  <si>
    <t>Annual Emissions</t>
  </si>
  <si>
    <t>Increase in delay VHT through idling at Jonesport and Beals Terminals</t>
  </si>
  <si>
    <r>
      <t>Emission Factors (g/hour)</t>
    </r>
    <r>
      <rPr>
        <b/>
        <vertAlign val="superscript"/>
        <sz val="8"/>
        <rFont val="Arial"/>
        <family val="2"/>
      </rPr>
      <t>4</t>
    </r>
  </si>
  <si>
    <r>
      <t>Emission Factors (g/kWh)</t>
    </r>
    <r>
      <rPr>
        <b/>
        <vertAlign val="superscript"/>
        <sz val="8"/>
        <rFont val="Arial"/>
        <family val="2"/>
      </rPr>
      <t>3</t>
    </r>
  </si>
  <si>
    <r>
      <t>Value of Emissions ($ / Metric Ton)</t>
    </r>
    <r>
      <rPr>
        <b/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</si>
  <si>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Emission factors for Category 1, Teir 2 Marine Engies from U.S. EPA, </t>
    </r>
    <r>
      <rPr>
        <i/>
        <sz val="8"/>
        <rFont val="Arial"/>
        <family val="2"/>
      </rPr>
      <t>Current Methodologies in Preparing Mobile Source Port-Related Emission Inventories: Final Report</t>
    </r>
    <r>
      <rPr>
        <sz val="8"/>
        <rFont val="Arial"/>
        <family val="2"/>
      </rPr>
      <t>, April 2009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</si>
  <si>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2013 Value of Emissions from US DOT, </t>
    </r>
    <r>
      <rPr>
        <i/>
        <sz val="8"/>
        <rFont val="Arial"/>
        <family val="2"/>
      </rPr>
      <t>TIGER Benefit Cost Analysis (BCA) Resource Guid</t>
    </r>
    <r>
      <rPr>
        <sz val="8"/>
        <rFont val="Arial"/>
        <family val="2"/>
      </rPr>
      <t xml:space="preserve">e, Updated: Thursday, April 2, 2015 </t>
    </r>
  </si>
  <si>
    <t>Air Quality Analysis: Jonesport Beals Proposed Ferry Crossing</t>
  </si>
  <si>
    <t>Ferry</t>
  </si>
  <si>
    <t>Idling</t>
  </si>
  <si>
    <t>Reductions from VMT</t>
  </si>
  <si>
    <t>Tons / Year</t>
  </si>
  <si>
    <t>Total Emissions</t>
  </si>
  <si>
    <t>Emissions Costs</t>
  </si>
  <si>
    <t>Total</t>
  </si>
  <si>
    <t>Year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</si>
</sst>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0000000"/>
    <numFmt numFmtId="173" formatCode="0.000000000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[$-409]dddd\,\ mmmm\ dd\,\ yyyy"/>
    <numFmt numFmtId="183" formatCode="[$-409]h:mm:ss\ AM/PM"/>
    <numFmt numFmtId="184" formatCode="&quot;$&quot;#,##0.00"/>
    <numFmt numFmtId="185" formatCode="&quot;$&quot;#,##0.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7" fillId="33" borderId="15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1" fontId="0" fillId="0" borderId="18" xfId="0" applyNumberForma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0" fillId="14" borderId="22" xfId="0" applyFill="1" applyBorder="1" applyAlignment="1">
      <alignment/>
    </xf>
    <xf numFmtId="0" fontId="7" fillId="33" borderId="2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35" borderId="39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28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171" fontId="0" fillId="0" borderId="32" xfId="0" applyNumberForma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1" fontId="46" fillId="0" borderId="41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 horizontal="center"/>
    </xf>
    <xf numFmtId="1" fontId="46" fillId="0" borderId="15" xfId="0" applyNumberFormat="1" applyFont="1" applyBorder="1" applyAlignment="1">
      <alignment horizontal="center"/>
    </xf>
    <xf numFmtId="1" fontId="46" fillId="0" borderId="49" xfId="0" applyNumberFormat="1" applyFont="1" applyFill="1" applyBorder="1" applyAlignment="1">
      <alignment horizontal="center"/>
    </xf>
    <xf numFmtId="166" fontId="0" fillId="0" borderId="50" xfId="0" applyNumberFormat="1" applyBorder="1" applyAlignment="1">
      <alignment/>
    </xf>
    <xf numFmtId="166" fontId="0" fillId="0" borderId="51" xfId="0" applyNumberFormat="1" applyBorder="1" applyAlignment="1">
      <alignment/>
    </xf>
    <xf numFmtId="166" fontId="0" fillId="0" borderId="52" xfId="0" applyNumberFormat="1" applyBorder="1" applyAlignment="1">
      <alignment/>
    </xf>
    <xf numFmtId="0" fontId="7" fillId="33" borderId="5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166" fontId="0" fillId="0" borderId="12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46" fillId="0" borderId="38" xfId="0" applyNumberFormat="1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46" fillId="0" borderId="55" xfId="0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46" fillId="0" borderId="2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zoomScalePageLayoutView="0" workbookViewId="0" topLeftCell="A1">
      <selection activeCell="K7" sqref="K7"/>
    </sheetView>
  </sheetViews>
  <sheetFormatPr defaultColWidth="9.140625" defaultRowHeight="12.75"/>
  <cols>
    <col min="1" max="10" width="11.00390625" style="0" customWidth="1"/>
    <col min="11" max="11" width="11.57421875" style="0" customWidth="1"/>
  </cols>
  <sheetData>
    <row r="1" ht="12.75">
      <c r="A1" s="3" t="s">
        <v>23</v>
      </c>
    </row>
    <row r="3" ht="12.75">
      <c r="A3" s="1" t="s">
        <v>10</v>
      </c>
    </row>
    <row r="4" spans="1:8" ht="22.5" customHeight="1">
      <c r="A4" s="63" t="s">
        <v>11</v>
      </c>
      <c r="B4" s="63" t="s">
        <v>13</v>
      </c>
      <c r="C4" s="57" t="s">
        <v>19</v>
      </c>
      <c r="D4" s="58"/>
      <c r="E4" s="59"/>
      <c r="F4" s="54" t="s">
        <v>7</v>
      </c>
      <c r="G4" s="55"/>
      <c r="H4" s="56"/>
    </row>
    <row r="5" spans="1:8" ht="12.75">
      <c r="A5" s="64"/>
      <c r="B5" s="64"/>
      <c r="C5" s="4" t="s">
        <v>0</v>
      </c>
      <c r="D5" s="5" t="s">
        <v>1</v>
      </c>
      <c r="E5" s="6" t="s">
        <v>2</v>
      </c>
      <c r="F5" s="4" t="s">
        <v>0</v>
      </c>
      <c r="G5" s="5" t="s">
        <v>1</v>
      </c>
      <c r="H5" s="5" t="s">
        <v>2</v>
      </c>
    </row>
    <row r="6" spans="1:8" ht="12.75">
      <c r="A6" s="35">
        <v>228800</v>
      </c>
      <c r="B6" s="36">
        <f>A6*40.7</f>
        <v>9312160</v>
      </c>
      <c r="C6" s="32">
        <v>0.27</v>
      </c>
      <c r="D6" s="33">
        <v>6.8</v>
      </c>
      <c r="E6" s="37">
        <v>690</v>
      </c>
      <c r="F6" s="17">
        <f>B6*C6/1000000</f>
        <v>2.5142832000000004</v>
      </c>
      <c r="G6" s="18">
        <f>B6*D6/1000000</f>
        <v>63.322688</v>
      </c>
      <c r="H6" s="18">
        <f>B6*E6/1000000</f>
        <v>6425.3904</v>
      </c>
    </row>
    <row r="8" ht="12.75">
      <c r="A8" s="13" t="s">
        <v>17</v>
      </c>
    </row>
    <row r="9" spans="1:7" ht="22.5" customHeight="1">
      <c r="A9" s="60" t="s">
        <v>6</v>
      </c>
      <c r="B9" s="57" t="s">
        <v>18</v>
      </c>
      <c r="C9" s="58"/>
      <c r="D9" s="59"/>
      <c r="E9" s="54" t="s">
        <v>5</v>
      </c>
      <c r="F9" s="55"/>
      <c r="G9" s="56"/>
    </row>
    <row r="10" spans="1:7" ht="12.75">
      <c r="A10" s="61"/>
      <c r="B10" s="4" t="s">
        <v>0</v>
      </c>
      <c r="C10" s="5" t="s">
        <v>1</v>
      </c>
      <c r="D10" s="6" t="s">
        <v>2</v>
      </c>
      <c r="E10" s="4" t="s">
        <v>0</v>
      </c>
      <c r="F10" s="5" t="s">
        <v>1</v>
      </c>
      <c r="G10" s="5" t="s">
        <v>2</v>
      </c>
    </row>
    <row r="11" spans="1:7" ht="12.75">
      <c r="A11" s="35">
        <v>25063</v>
      </c>
      <c r="B11" s="32">
        <v>9.996</v>
      </c>
      <c r="C11" s="33">
        <v>2.867</v>
      </c>
      <c r="D11" s="34">
        <f>561.1*2.5</f>
        <v>1402.75</v>
      </c>
      <c r="E11" s="18">
        <f>A11*B11/1000000</f>
        <v>0.250529748</v>
      </c>
      <c r="F11" s="18">
        <f>A11*C11/1000000</f>
        <v>0.071855621</v>
      </c>
      <c r="G11" s="18">
        <f>A11*D11/1000000</f>
        <v>35.15712325</v>
      </c>
    </row>
    <row r="12" ht="12.75">
      <c r="I12" s="7"/>
    </row>
    <row r="13" ht="12.75">
      <c r="A13" t="s">
        <v>3</v>
      </c>
    </row>
    <row r="14" spans="1:10" ht="22.5" customHeight="1">
      <c r="A14" s="48" t="s">
        <v>16</v>
      </c>
      <c r="B14" s="51" t="s">
        <v>8</v>
      </c>
      <c r="C14" s="52"/>
      <c r="D14" s="53"/>
      <c r="E14" s="54" t="s">
        <v>20</v>
      </c>
      <c r="F14" s="55"/>
      <c r="G14" s="56"/>
      <c r="H14" s="54" t="s">
        <v>9</v>
      </c>
      <c r="I14" s="55"/>
      <c r="J14" s="56"/>
    </row>
    <row r="15" spans="1:10" ht="12.75">
      <c r="A15" s="49"/>
      <c r="B15" s="4" t="s">
        <v>0</v>
      </c>
      <c r="C15" s="5" t="s">
        <v>1</v>
      </c>
      <c r="D15" s="6" t="s">
        <v>2</v>
      </c>
      <c r="E15" s="4" t="s">
        <v>0</v>
      </c>
      <c r="F15" s="5" t="s">
        <v>1</v>
      </c>
      <c r="G15" s="5" t="s">
        <v>2</v>
      </c>
      <c r="H15" s="4" t="s">
        <v>0</v>
      </c>
      <c r="I15" s="5" t="s">
        <v>1</v>
      </c>
      <c r="J15" s="5" t="s">
        <v>2</v>
      </c>
    </row>
    <row r="16" spans="1:10" ht="12.75">
      <c r="A16" s="50"/>
      <c r="B16" s="17">
        <f>F6+E11</f>
        <v>2.7648129480000003</v>
      </c>
      <c r="C16" s="18">
        <f>G6+F11</f>
        <v>63.394543621</v>
      </c>
      <c r="D16" s="38">
        <f>H6+G11</f>
        <v>6460.54752325</v>
      </c>
      <c r="E16" s="39">
        <v>1999</v>
      </c>
      <c r="F16" s="40">
        <v>7877</v>
      </c>
      <c r="G16" s="40">
        <v>43</v>
      </c>
      <c r="H16" s="39">
        <f>B16*E16</f>
        <v>5526.861083052001</v>
      </c>
      <c r="I16" s="40">
        <f>C16*F16</f>
        <v>499358.82010261697</v>
      </c>
      <c r="J16" s="40">
        <f>D16*G16</f>
        <v>277803.54349975</v>
      </c>
    </row>
    <row r="18" spans="1:12" ht="13.5" thickBot="1">
      <c r="A18" s="8" t="s">
        <v>4</v>
      </c>
      <c r="B18" s="8"/>
      <c r="C18" s="8"/>
      <c r="D18" s="8"/>
      <c r="E18" s="8"/>
      <c r="F18" s="8"/>
      <c r="G18" s="8"/>
      <c r="H18" s="8"/>
      <c r="I18" s="8"/>
      <c r="J18" s="8"/>
      <c r="K18" s="10"/>
      <c r="L18" s="10"/>
    </row>
    <row r="19" spans="1:12" ht="12.75">
      <c r="A19" s="9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1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7" customHeight="1">
      <c r="A21" s="62" t="s">
        <v>21</v>
      </c>
      <c r="B21" s="62"/>
      <c r="C21" s="62"/>
      <c r="D21" s="62"/>
      <c r="E21" s="62"/>
      <c r="F21" s="62"/>
      <c r="G21" s="62"/>
      <c r="H21" s="62"/>
      <c r="I21" s="62"/>
      <c r="J21" s="62"/>
      <c r="K21" s="2"/>
      <c r="L21" s="2"/>
    </row>
    <row r="22" ht="12.75">
      <c r="A22" s="12" t="s">
        <v>15</v>
      </c>
    </row>
    <row r="23" spans="1:10" ht="12.75">
      <c r="A23" s="62" t="s">
        <v>22</v>
      </c>
      <c r="B23" s="62"/>
      <c r="C23" s="62"/>
      <c r="D23" s="62"/>
      <c r="E23" s="62"/>
      <c r="F23" s="62"/>
      <c r="G23" s="62"/>
      <c r="H23" s="62"/>
      <c r="I23" s="62"/>
      <c r="J23" s="62"/>
    </row>
    <row r="24" ht="12.75">
      <c r="A24" s="9"/>
    </row>
  </sheetData>
  <sheetProtection/>
  <mergeCells count="13">
    <mergeCell ref="A21:J21"/>
    <mergeCell ref="A23:J23"/>
    <mergeCell ref="B4:B5"/>
    <mergeCell ref="H14:J14"/>
    <mergeCell ref="A4:A5"/>
    <mergeCell ref="B9:D9"/>
    <mergeCell ref="E9:G9"/>
    <mergeCell ref="A14:A16"/>
    <mergeCell ref="B14:D14"/>
    <mergeCell ref="E14:G14"/>
    <mergeCell ref="C4:E4"/>
    <mergeCell ref="F4:H4"/>
    <mergeCell ref="A9:A10"/>
  </mergeCells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7.00390625" style="14" customWidth="1"/>
  </cols>
  <sheetData>
    <row r="1" spans="1:8" ht="12.75">
      <c r="A1" s="96"/>
      <c r="B1" s="90" t="s">
        <v>17</v>
      </c>
      <c r="C1" s="91"/>
      <c r="D1" s="91"/>
      <c r="E1" s="91"/>
      <c r="F1" s="91"/>
      <c r="G1" s="91"/>
      <c r="H1" s="92"/>
    </row>
    <row r="2" spans="1:8" ht="12.75">
      <c r="A2" s="78" t="s">
        <v>31</v>
      </c>
      <c r="B2" s="60" t="s">
        <v>6</v>
      </c>
      <c r="C2" s="57" t="s">
        <v>18</v>
      </c>
      <c r="D2" s="58"/>
      <c r="E2" s="59"/>
      <c r="F2" s="54" t="s">
        <v>5</v>
      </c>
      <c r="G2" s="55"/>
      <c r="H2" s="56"/>
    </row>
    <row r="3" spans="1:8" ht="12.75">
      <c r="A3" s="79"/>
      <c r="B3" s="61"/>
      <c r="C3" s="4" t="s">
        <v>0</v>
      </c>
      <c r="D3" s="5" t="s">
        <v>1</v>
      </c>
      <c r="E3" s="6" t="s">
        <v>2</v>
      </c>
      <c r="F3" s="4" t="s">
        <v>0</v>
      </c>
      <c r="G3" s="5" t="s">
        <v>1</v>
      </c>
      <c r="H3" s="5" t="s">
        <v>2</v>
      </c>
    </row>
    <row r="4" spans="1:8" ht="12.75">
      <c r="A4" s="79">
        <v>2015</v>
      </c>
      <c r="B4" s="93">
        <v>25063</v>
      </c>
      <c r="C4" s="32">
        <v>9.996</v>
      </c>
      <c r="D4" s="33">
        <v>2.867</v>
      </c>
      <c r="E4" s="34">
        <f>561.1*2.5</f>
        <v>1402.75</v>
      </c>
      <c r="F4" s="19">
        <f>B4*C4/1000000</f>
        <v>0.250529748</v>
      </c>
      <c r="G4" s="19">
        <f>B4*D4/1000000</f>
        <v>0.071855621</v>
      </c>
      <c r="H4" s="18">
        <f>B4*E4/1000000</f>
        <v>35.15712325</v>
      </c>
    </row>
    <row r="5" spans="1:8" ht="12.75">
      <c r="A5" s="79">
        <v>2016</v>
      </c>
      <c r="B5" s="93">
        <f aca="true" t="shared" si="0" ref="B5:B24">ROUND(B4+20.6,0)</f>
        <v>25084</v>
      </c>
      <c r="C5" s="32">
        <v>9.996</v>
      </c>
      <c r="D5" s="33">
        <v>2.867</v>
      </c>
      <c r="E5" s="34">
        <f aca="true" t="shared" si="1" ref="E5:E57">561.1*2.5</f>
        <v>1402.75</v>
      </c>
      <c r="F5" s="19">
        <f>B5*C5/1000000</f>
        <v>0.25073966400000003</v>
      </c>
      <c r="G5" s="19">
        <f aca="true" t="shared" si="2" ref="G5:G57">B5*D5/1000000</f>
        <v>0.07191582799999999</v>
      </c>
      <c r="H5" s="18">
        <f aca="true" t="shared" si="3" ref="H5:H57">B5*E5/1000000</f>
        <v>35.186581</v>
      </c>
    </row>
    <row r="6" spans="1:8" ht="12.75">
      <c r="A6" s="79">
        <v>2017</v>
      </c>
      <c r="B6" s="93">
        <f t="shared" si="0"/>
        <v>25105</v>
      </c>
      <c r="C6" s="32">
        <v>9.996</v>
      </c>
      <c r="D6" s="33">
        <v>2.867</v>
      </c>
      <c r="E6" s="34">
        <f t="shared" si="1"/>
        <v>1402.75</v>
      </c>
      <c r="F6" s="19">
        <f aca="true" t="shared" si="4" ref="F6:F57">B6*C6/1000000</f>
        <v>0.25094958</v>
      </c>
      <c r="G6" s="19">
        <f t="shared" si="2"/>
        <v>0.07197603500000001</v>
      </c>
      <c r="H6" s="18">
        <f t="shared" si="3"/>
        <v>35.21603875</v>
      </c>
    </row>
    <row r="7" spans="1:8" ht="12.75">
      <c r="A7" s="79">
        <v>2018</v>
      </c>
      <c r="B7" s="93">
        <f t="shared" si="0"/>
        <v>25126</v>
      </c>
      <c r="C7" s="32">
        <v>9.996</v>
      </c>
      <c r="D7" s="33">
        <v>2.867</v>
      </c>
      <c r="E7" s="34">
        <f t="shared" si="1"/>
        <v>1402.75</v>
      </c>
      <c r="F7" s="19">
        <f t="shared" si="4"/>
        <v>0.25115949600000004</v>
      </c>
      <c r="G7" s="19">
        <f t="shared" si="2"/>
        <v>0.072036242</v>
      </c>
      <c r="H7" s="18">
        <f t="shared" si="3"/>
        <v>35.2454965</v>
      </c>
    </row>
    <row r="8" spans="1:8" ht="12.75">
      <c r="A8" s="80">
        <v>2019</v>
      </c>
      <c r="B8" s="93">
        <f t="shared" si="0"/>
        <v>25147</v>
      </c>
      <c r="C8" s="32">
        <v>9.996</v>
      </c>
      <c r="D8" s="33">
        <v>2.867</v>
      </c>
      <c r="E8" s="34">
        <f t="shared" si="1"/>
        <v>1402.75</v>
      </c>
      <c r="F8" s="19">
        <f t="shared" si="4"/>
        <v>0.251369412</v>
      </c>
      <c r="G8" s="19">
        <f t="shared" si="2"/>
        <v>0.07209644899999999</v>
      </c>
      <c r="H8" s="18">
        <f t="shared" si="3"/>
        <v>35.27495425</v>
      </c>
    </row>
    <row r="9" spans="1:8" ht="12.75">
      <c r="A9" s="79">
        <v>2020</v>
      </c>
      <c r="B9" s="93">
        <f t="shared" si="0"/>
        <v>25168</v>
      </c>
      <c r="C9" s="32">
        <v>9.996</v>
      </c>
      <c r="D9" s="33">
        <v>2.867</v>
      </c>
      <c r="E9" s="34">
        <f t="shared" si="1"/>
        <v>1402.75</v>
      </c>
      <c r="F9" s="19">
        <f t="shared" si="4"/>
        <v>0.251579328</v>
      </c>
      <c r="G9" s="19">
        <f t="shared" si="2"/>
        <v>0.072156656</v>
      </c>
      <c r="H9" s="18">
        <f t="shared" si="3"/>
        <v>35.304412</v>
      </c>
    </row>
    <row r="10" spans="1:8" ht="12.75">
      <c r="A10" s="79">
        <v>2021</v>
      </c>
      <c r="B10" s="93">
        <f t="shared" si="0"/>
        <v>25189</v>
      </c>
      <c r="C10" s="32">
        <v>9.996</v>
      </c>
      <c r="D10" s="33">
        <v>2.867</v>
      </c>
      <c r="E10" s="34">
        <f t="shared" si="1"/>
        <v>1402.75</v>
      </c>
      <c r="F10" s="19">
        <f t="shared" si="4"/>
        <v>0.251789244</v>
      </c>
      <c r="G10" s="19">
        <f t="shared" si="2"/>
        <v>0.07221686299999999</v>
      </c>
      <c r="H10" s="18">
        <f t="shared" si="3"/>
        <v>35.33386975</v>
      </c>
    </row>
    <row r="11" spans="1:8" ht="12.75">
      <c r="A11" s="79">
        <v>2022</v>
      </c>
      <c r="B11" s="93">
        <f t="shared" si="0"/>
        <v>25210</v>
      </c>
      <c r="C11" s="32">
        <v>9.996</v>
      </c>
      <c r="D11" s="33">
        <v>2.867</v>
      </c>
      <c r="E11" s="34">
        <f t="shared" si="1"/>
        <v>1402.75</v>
      </c>
      <c r="F11" s="19">
        <f t="shared" si="4"/>
        <v>0.25199916</v>
      </c>
      <c r="G11" s="19">
        <f t="shared" si="2"/>
        <v>0.07227707000000001</v>
      </c>
      <c r="H11" s="18">
        <f t="shared" si="3"/>
        <v>35.3633275</v>
      </c>
    </row>
    <row r="12" spans="1:8" ht="12.75">
      <c r="A12" s="79">
        <v>2023</v>
      </c>
      <c r="B12" s="93">
        <f t="shared" si="0"/>
        <v>25231</v>
      </c>
      <c r="C12" s="32">
        <v>9.996</v>
      </c>
      <c r="D12" s="33">
        <v>2.867</v>
      </c>
      <c r="E12" s="34">
        <f t="shared" si="1"/>
        <v>1402.75</v>
      </c>
      <c r="F12" s="19">
        <f t="shared" si="4"/>
        <v>0.252209076</v>
      </c>
      <c r="G12" s="19">
        <f t="shared" si="2"/>
        <v>0.072337277</v>
      </c>
      <c r="H12" s="18">
        <f t="shared" si="3"/>
        <v>35.39278525</v>
      </c>
    </row>
    <row r="13" spans="1:8" ht="12.75">
      <c r="A13" s="79">
        <v>2024</v>
      </c>
      <c r="B13" s="93">
        <f t="shared" si="0"/>
        <v>25252</v>
      </c>
      <c r="C13" s="32">
        <v>9.996</v>
      </c>
      <c r="D13" s="33">
        <v>2.867</v>
      </c>
      <c r="E13" s="34">
        <f t="shared" si="1"/>
        <v>1402.75</v>
      </c>
      <c r="F13" s="19">
        <f t="shared" si="4"/>
        <v>0.252418992</v>
      </c>
      <c r="G13" s="19">
        <f t="shared" si="2"/>
        <v>0.072397484</v>
      </c>
      <c r="H13" s="18">
        <f t="shared" si="3"/>
        <v>35.422243</v>
      </c>
    </row>
    <row r="14" spans="1:8" ht="12.75">
      <c r="A14" s="79">
        <v>2025</v>
      </c>
      <c r="B14" s="93">
        <f t="shared" si="0"/>
        <v>25273</v>
      </c>
      <c r="C14" s="32">
        <v>9.996</v>
      </c>
      <c r="D14" s="33">
        <v>2.867</v>
      </c>
      <c r="E14" s="34">
        <f t="shared" si="1"/>
        <v>1402.75</v>
      </c>
      <c r="F14" s="19">
        <f t="shared" si="4"/>
        <v>0.25262890800000004</v>
      </c>
      <c r="G14" s="19">
        <f t="shared" si="2"/>
        <v>0.072457691</v>
      </c>
      <c r="H14" s="18">
        <f t="shared" si="3"/>
        <v>35.45170075</v>
      </c>
    </row>
    <row r="15" spans="1:8" ht="12.75">
      <c r="A15" s="79">
        <v>2026</v>
      </c>
      <c r="B15" s="93">
        <f t="shared" si="0"/>
        <v>25294</v>
      </c>
      <c r="C15" s="32">
        <v>9.996</v>
      </c>
      <c r="D15" s="33">
        <v>2.867</v>
      </c>
      <c r="E15" s="34">
        <f t="shared" si="1"/>
        <v>1402.75</v>
      </c>
      <c r="F15" s="19">
        <f t="shared" si="4"/>
        <v>0.252838824</v>
      </c>
      <c r="G15" s="19">
        <f t="shared" si="2"/>
        <v>0.072517898</v>
      </c>
      <c r="H15" s="18">
        <f t="shared" si="3"/>
        <v>35.4811585</v>
      </c>
    </row>
    <row r="16" spans="1:8" ht="12.75">
      <c r="A16" s="79">
        <v>2027</v>
      </c>
      <c r="B16" s="93">
        <f t="shared" si="0"/>
        <v>25315</v>
      </c>
      <c r="C16" s="32">
        <v>9.996</v>
      </c>
      <c r="D16" s="33">
        <v>2.867</v>
      </c>
      <c r="E16" s="34">
        <f t="shared" si="1"/>
        <v>1402.75</v>
      </c>
      <c r="F16" s="19">
        <f t="shared" si="4"/>
        <v>0.25304874</v>
      </c>
      <c r="G16" s="19">
        <f t="shared" si="2"/>
        <v>0.07257810499999999</v>
      </c>
      <c r="H16" s="18">
        <f t="shared" si="3"/>
        <v>35.51061625</v>
      </c>
    </row>
    <row r="17" spans="1:8" ht="12.75">
      <c r="A17" s="79">
        <v>2028</v>
      </c>
      <c r="B17" s="93">
        <f t="shared" si="0"/>
        <v>25336</v>
      </c>
      <c r="C17" s="32">
        <v>9.996</v>
      </c>
      <c r="D17" s="33">
        <v>2.867</v>
      </c>
      <c r="E17" s="34">
        <f t="shared" si="1"/>
        <v>1402.75</v>
      </c>
      <c r="F17" s="19">
        <f t="shared" si="4"/>
        <v>0.253258656</v>
      </c>
      <c r="G17" s="19">
        <f t="shared" si="2"/>
        <v>0.07263831200000001</v>
      </c>
      <c r="H17" s="18">
        <f t="shared" si="3"/>
        <v>35.540074</v>
      </c>
    </row>
    <row r="18" spans="1:8" ht="12.75">
      <c r="A18" s="79">
        <v>2029</v>
      </c>
      <c r="B18" s="93">
        <f t="shared" si="0"/>
        <v>25357</v>
      </c>
      <c r="C18" s="32">
        <v>9.996</v>
      </c>
      <c r="D18" s="33">
        <v>2.867</v>
      </c>
      <c r="E18" s="34">
        <f t="shared" si="1"/>
        <v>1402.75</v>
      </c>
      <c r="F18" s="19">
        <f t="shared" si="4"/>
        <v>0.253468572</v>
      </c>
      <c r="G18" s="19">
        <f t="shared" si="2"/>
        <v>0.072698519</v>
      </c>
      <c r="H18" s="18">
        <f t="shared" si="3"/>
        <v>35.56953175</v>
      </c>
    </row>
    <row r="19" spans="1:8" ht="12.75">
      <c r="A19" s="79">
        <v>2030</v>
      </c>
      <c r="B19" s="93">
        <f t="shared" si="0"/>
        <v>25378</v>
      </c>
      <c r="C19" s="32">
        <v>9.996</v>
      </c>
      <c r="D19" s="33">
        <v>2.867</v>
      </c>
      <c r="E19" s="34">
        <f t="shared" si="1"/>
        <v>1402.75</v>
      </c>
      <c r="F19" s="19">
        <f t="shared" si="4"/>
        <v>0.25367848800000004</v>
      </c>
      <c r="G19" s="19">
        <f t="shared" si="2"/>
        <v>0.072758726</v>
      </c>
      <c r="H19" s="18">
        <f t="shared" si="3"/>
        <v>35.5989895</v>
      </c>
    </row>
    <row r="20" spans="1:8" ht="12.75">
      <c r="A20" s="79">
        <v>2031</v>
      </c>
      <c r="B20" s="93">
        <f t="shared" si="0"/>
        <v>25399</v>
      </c>
      <c r="C20" s="32">
        <v>9.996</v>
      </c>
      <c r="D20" s="33">
        <v>2.867</v>
      </c>
      <c r="E20" s="34">
        <f t="shared" si="1"/>
        <v>1402.75</v>
      </c>
      <c r="F20" s="19">
        <f t="shared" si="4"/>
        <v>0.253888404</v>
      </c>
      <c r="G20" s="19">
        <f t="shared" si="2"/>
        <v>0.072818933</v>
      </c>
      <c r="H20" s="18">
        <f t="shared" si="3"/>
        <v>35.62844725</v>
      </c>
    </row>
    <row r="21" spans="1:8" ht="12.75">
      <c r="A21" s="79">
        <v>2032</v>
      </c>
      <c r="B21" s="93">
        <f t="shared" si="0"/>
        <v>25420</v>
      </c>
      <c r="C21" s="32">
        <v>9.996</v>
      </c>
      <c r="D21" s="33">
        <v>2.867</v>
      </c>
      <c r="E21" s="34">
        <f t="shared" si="1"/>
        <v>1402.75</v>
      </c>
      <c r="F21" s="19">
        <f t="shared" si="4"/>
        <v>0.25409832</v>
      </c>
      <c r="G21" s="19">
        <f t="shared" si="2"/>
        <v>0.07287914</v>
      </c>
      <c r="H21" s="18">
        <f t="shared" si="3"/>
        <v>35.657905</v>
      </c>
    </row>
    <row r="22" spans="1:8" ht="12.75">
      <c r="A22" s="79">
        <v>2033</v>
      </c>
      <c r="B22" s="93">
        <f t="shared" si="0"/>
        <v>25441</v>
      </c>
      <c r="C22" s="32">
        <v>9.996</v>
      </c>
      <c r="D22" s="33">
        <v>2.867</v>
      </c>
      <c r="E22" s="34">
        <f t="shared" si="1"/>
        <v>1402.75</v>
      </c>
      <c r="F22" s="19">
        <f t="shared" si="4"/>
        <v>0.254308236</v>
      </c>
      <c r="G22" s="19">
        <f t="shared" si="2"/>
        <v>0.07293934699999999</v>
      </c>
      <c r="H22" s="18">
        <f t="shared" si="3"/>
        <v>35.68736275</v>
      </c>
    </row>
    <row r="23" spans="1:8" ht="12.75">
      <c r="A23" s="79">
        <v>2034</v>
      </c>
      <c r="B23" s="93">
        <f t="shared" si="0"/>
        <v>25462</v>
      </c>
      <c r="C23" s="32">
        <v>9.996</v>
      </c>
      <c r="D23" s="33">
        <v>2.867</v>
      </c>
      <c r="E23" s="34">
        <f t="shared" si="1"/>
        <v>1402.75</v>
      </c>
      <c r="F23" s="19">
        <f t="shared" si="4"/>
        <v>0.254518152</v>
      </c>
      <c r="G23" s="19">
        <f t="shared" si="2"/>
        <v>0.07299955400000001</v>
      </c>
      <c r="H23" s="18">
        <f t="shared" si="3"/>
        <v>35.7168205</v>
      </c>
    </row>
    <row r="24" spans="1:8" ht="12.75">
      <c r="A24" s="79">
        <v>2035</v>
      </c>
      <c r="B24" s="93">
        <f t="shared" si="0"/>
        <v>25483</v>
      </c>
      <c r="C24" s="32">
        <v>9.996</v>
      </c>
      <c r="D24" s="33">
        <v>2.867</v>
      </c>
      <c r="E24" s="34">
        <f t="shared" si="1"/>
        <v>1402.75</v>
      </c>
      <c r="F24" s="19">
        <f t="shared" si="4"/>
        <v>0.254728068</v>
      </c>
      <c r="G24" s="19">
        <f t="shared" si="2"/>
        <v>0.073059761</v>
      </c>
      <c r="H24" s="18">
        <f t="shared" si="3"/>
        <v>35.74627825</v>
      </c>
    </row>
    <row r="25" spans="1:8" ht="12.75">
      <c r="A25" s="79">
        <v>2036</v>
      </c>
      <c r="B25" s="93">
        <f aca="true" t="shared" si="5" ref="B25:B57">ROUND(B24,0)</f>
        <v>25483</v>
      </c>
      <c r="C25" s="32">
        <v>9.996</v>
      </c>
      <c r="D25" s="33">
        <v>2.867</v>
      </c>
      <c r="E25" s="34">
        <f t="shared" si="1"/>
        <v>1402.75</v>
      </c>
      <c r="F25" s="19">
        <f t="shared" si="4"/>
        <v>0.254728068</v>
      </c>
      <c r="G25" s="19">
        <f t="shared" si="2"/>
        <v>0.073059761</v>
      </c>
      <c r="H25" s="18">
        <f t="shared" si="3"/>
        <v>35.74627825</v>
      </c>
    </row>
    <row r="26" spans="1:8" ht="12.75">
      <c r="A26" s="79">
        <v>2037</v>
      </c>
      <c r="B26" s="93">
        <f t="shared" si="5"/>
        <v>25483</v>
      </c>
      <c r="C26" s="32">
        <v>9.996</v>
      </c>
      <c r="D26" s="33">
        <v>2.867</v>
      </c>
      <c r="E26" s="34">
        <f t="shared" si="1"/>
        <v>1402.75</v>
      </c>
      <c r="F26" s="19">
        <f t="shared" si="4"/>
        <v>0.254728068</v>
      </c>
      <c r="G26" s="19">
        <f t="shared" si="2"/>
        <v>0.073059761</v>
      </c>
      <c r="H26" s="18">
        <f t="shared" si="3"/>
        <v>35.74627825</v>
      </c>
    </row>
    <row r="27" spans="1:8" ht="12.75">
      <c r="A27" s="79">
        <v>2038</v>
      </c>
      <c r="B27" s="93">
        <f t="shared" si="5"/>
        <v>25483</v>
      </c>
      <c r="C27" s="32">
        <v>9.996</v>
      </c>
      <c r="D27" s="33">
        <v>2.867</v>
      </c>
      <c r="E27" s="34">
        <f t="shared" si="1"/>
        <v>1402.75</v>
      </c>
      <c r="F27" s="19">
        <f t="shared" si="4"/>
        <v>0.254728068</v>
      </c>
      <c r="G27" s="19">
        <f t="shared" si="2"/>
        <v>0.073059761</v>
      </c>
      <c r="H27" s="18">
        <f t="shared" si="3"/>
        <v>35.74627825</v>
      </c>
    </row>
    <row r="28" spans="1:8" ht="12.75">
      <c r="A28" s="79">
        <v>2039</v>
      </c>
      <c r="B28" s="93">
        <f t="shared" si="5"/>
        <v>25483</v>
      </c>
      <c r="C28" s="32">
        <v>9.996</v>
      </c>
      <c r="D28" s="33">
        <v>2.867</v>
      </c>
      <c r="E28" s="34">
        <f t="shared" si="1"/>
        <v>1402.75</v>
      </c>
      <c r="F28" s="19">
        <f t="shared" si="4"/>
        <v>0.254728068</v>
      </c>
      <c r="G28" s="19">
        <f t="shared" si="2"/>
        <v>0.073059761</v>
      </c>
      <c r="H28" s="18">
        <f t="shared" si="3"/>
        <v>35.74627825</v>
      </c>
    </row>
    <row r="29" spans="1:8" ht="12.75">
      <c r="A29" s="79">
        <v>2040</v>
      </c>
      <c r="B29" s="93">
        <f t="shared" si="5"/>
        <v>25483</v>
      </c>
      <c r="C29" s="32">
        <v>9.996</v>
      </c>
      <c r="D29" s="33">
        <v>2.867</v>
      </c>
      <c r="E29" s="34">
        <f t="shared" si="1"/>
        <v>1402.75</v>
      </c>
      <c r="F29" s="19">
        <f t="shared" si="4"/>
        <v>0.254728068</v>
      </c>
      <c r="G29" s="19">
        <f t="shared" si="2"/>
        <v>0.073059761</v>
      </c>
      <c r="H29" s="18">
        <f t="shared" si="3"/>
        <v>35.74627825</v>
      </c>
    </row>
    <row r="30" spans="1:8" ht="12.75">
      <c r="A30" s="79">
        <v>2041</v>
      </c>
      <c r="B30" s="93">
        <f t="shared" si="5"/>
        <v>25483</v>
      </c>
      <c r="C30" s="32">
        <v>9.996</v>
      </c>
      <c r="D30" s="33">
        <v>2.867</v>
      </c>
      <c r="E30" s="34">
        <f t="shared" si="1"/>
        <v>1402.75</v>
      </c>
      <c r="F30" s="19">
        <f t="shared" si="4"/>
        <v>0.254728068</v>
      </c>
      <c r="G30" s="19">
        <f t="shared" si="2"/>
        <v>0.073059761</v>
      </c>
      <c r="H30" s="18">
        <f t="shared" si="3"/>
        <v>35.74627825</v>
      </c>
    </row>
    <row r="31" spans="1:8" ht="12.75">
      <c r="A31" s="79">
        <v>2042</v>
      </c>
      <c r="B31" s="93">
        <f t="shared" si="5"/>
        <v>25483</v>
      </c>
      <c r="C31" s="32">
        <v>9.996</v>
      </c>
      <c r="D31" s="33">
        <v>2.867</v>
      </c>
      <c r="E31" s="34">
        <f t="shared" si="1"/>
        <v>1402.75</v>
      </c>
      <c r="F31" s="19">
        <f t="shared" si="4"/>
        <v>0.254728068</v>
      </c>
      <c r="G31" s="19">
        <f t="shared" si="2"/>
        <v>0.073059761</v>
      </c>
      <c r="H31" s="18">
        <f t="shared" si="3"/>
        <v>35.74627825</v>
      </c>
    </row>
    <row r="32" spans="1:8" ht="12.75">
      <c r="A32" s="79">
        <v>2043</v>
      </c>
      <c r="B32" s="93">
        <f t="shared" si="5"/>
        <v>25483</v>
      </c>
      <c r="C32" s="32">
        <v>9.996</v>
      </c>
      <c r="D32" s="33">
        <v>2.867</v>
      </c>
      <c r="E32" s="34">
        <f t="shared" si="1"/>
        <v>1402.75</v>
      </c>
      <c r="F32" s="19">
        <f t="shared" si="4"/>
        <v>0.254728068</v>
      </c>
      <c r="G32" s="19">
        <f t="shared" si="2"/>
        <v>0.073059761</v>
      </c>
      <c r="H32" s="18">
        <f t="shared" si="3"/>
        <v>35.74627825</v>
      </c>
    </row>
    <row r="33" spans="1:8" ht="12.75">
      <c r="A33" s="79">
        <v>2044</v>
      </c>
      <c r="B33" s="93">
        <f t="shared" si="5"/>
        <v>25483</v>
      </c>
      <c r="C33" s="32">
        <v>9.996</v>
      </c>
      <c r="D33" s="33">
        <v>2.867</v>
      </c>
      <c r="E33" s="34">
        <f t="shared" si="1"/>
        <v>1402.75</v>
      </c>
      <c r="F33" s="19">
        <f t="shared" si="4"/>
        <v>0.254728068</v>
      </c>
      <c r="G33" s="19">
        <f t="shared" si="2"/>
        <v>0.073059761</v>
      </c>
      <c r="H33" s="18">
        <f t="shared" si="3"/>
        <v>35.74627825</v>
      </c>
    </row>
    <row r="34" spans="1:8" ht="12.75">
      <c r="A34" s="79">
        <v>2045</v>
      </c>
      <c r="B34" s="93">
        <f t="shared" si="5"/>
        <v>25483</v>
      </c>
      <c r="C34" s="32">
        <v>9.996</v>
      </c>
      <c r="D34" s="33">
        <v>2.867</v>
      </c>
      <c r="E34" s="34">
        <f t="shared" si="1"/>
        <v>1402.75</v>
      </c>
      <c r="F34" s="19">
        <f t="shared" si="4"/>
        <v>0.254728068</v>
      </c>
      <c r="G34" s="19">
        <f t="shared" si="2"/>
        <v>0.073059761</v>
      </c>
      <c r="H34" s="18">
        <f t="shared" si="3"/>
        <v>35.74627825</v>
      </c>
    </row>
    <row r="35" spans="1:8" ht="12.75">
      <c r="A35" s="79">
        <v>2046</v>
      </c>
      <c r="B35" s="93">
        <f t="shared" si="5"/>
        <v>25483</v>
      </c>
      <c r="C35" s="32">
        <v>9.996</v>
      </c>
      <c r="D35" s="33">
        <v>2.867</v>
      </c>
      <c r="E35" s="34">
        <f t="shared" si="1"/>
        <v>1402.75</v>
      </c>
      <c r="F35" s="19">
        <f t="shared" si="4"/>
        <v>0.254728068</v>
      </c>
      <c r="G35" s="19">
        <f t="shared" si="2"/>
        <v>0.073059761</v>
      </c>
      <c r="H35" s="18">
        <f t="shared" si="3"/>
        <v>35.74627825</v>
      </c>
    </row>
    <row r="36" spans="1:8" ht="12.75">
      <c r="A36" s="79">
        <v>2047</v>
      </c>
      <c r="B36" s="93">
        <f t="shared" si="5"/>
        <v>25483</v>
      </c>
      <c r="C36" s="32">
        <v>9.996</v>
      </c>
      <c r="D36" s="33">
        <v>2.867</v>
      </c>
      <c r="E36" s="34">
        <f t="shared" si="1"/>
        <v>1402.75</v>
      </c>
      <c r="F36" s="19">
        <f t="shared" si="4"/>
        <v>0.254728068</v>
      </c>
      <c r="G36" s="19">
        <f t="shared" si="2"/>
        <v>0.073059761</v>
      </c>
      <c r="H36" s="18">
        <f t="shared" si="3"/>
        <v>35.74627825</v>
      </c>
    </row>
    <row r="37" spans="1:8" ht="12.75">
      <c r="A37" s="79">
        <v>2048</v>
      </c>
      <c r="B37" s="93">
        <f t="shared" si="5"/>
        <v>25483</v>
      </c>
      <c r="C37" s="32">
        <v>9.996</v>
      </c>
      <c r="D37" s="33">
        <v>2.867</v>
      </c>
      <c r="E37" s="34">
        <f t="shared" si="1"/>
        <v>1402.75</v>
      </c>
      <c r="F37" s="19">
        <f t="shared" si="4"/>
        <v>0.254728068</v>
      </c>
      <c r="G37" s="19">
        <f t="shared" si="2"/>
        <v>0.073059761</v>
      </c>
      <c r="H37" s="18">
        <f t="shared" si="3"/>
        <v>35.74627825</v>
      </c>
    </row>
    <row r="38" spans="1:8" ht="12.75">
      <c r="A38" s="79">
        <v>2049</v>
      </c>
      <c r="B38" s="93">
        <f t="shared" si="5"/>
        <v>25483</v>
      </c>
      <c r="C38" s="32">
        <v>9.996</v>
      </c>
      <c r="D38" s="33">
        <v>2.867</v>
      </c>
      <c r="E38" s="34">
        <f t="shared" si="1"/>
        <v>1402.75</v>
      </c>
      <c r="F38" s="19">
        <f t="shared" si="4"/>
        <v>0.254728068</v>
      </c>
      <c r="G38" s="19">
        <f t="shared" si="2"/>
        <v>0.073059761</v>
      </c>
      <c r="H38" s="18">
        <f t="shared" si="3"/>
        <v>35.74627825</v>
      </c>
    </row>
    <row r="39" spans="1:8" ht="12.75">
      <c r="A39" s="79">
        <v>2050</v>
      </c>
      <c r="B39" s="93">
        <f t="shared" si="5"/>
        <v>25483</v>
      </c>
      <c r="C39" s="32">
        <v>9.996</v>
      </c>
      <c r="D39" s="33">
        <v>2.867</v>
      </c>
      <c r="E39" s="34">
        <f t="shared" si="1"/>
        <v>1402.75</v>
      </c>
      <c r="F39" s="19">
        <f t="shared" si="4"/>
        <v>0.254728068</v>
      </c>
      <c r="G39" s="19">
        <f t="shared" si="2"/>
        <v>0.073059761</v>
      </c>
      <c r="H39" s="18">
        <f t="shared" si="3"/>
        <v>35.74627825</v>
      </c>
    </row>
    <row r="40" spans="1:8" ht="12.75">
      <c r="A40" s="79">
        <v>2051</v>
      </c>
      <c r="B40" s="93">
        <f t="shared" si="5"/>
        <v>25483</v>
      </c>
      <c r="C40" s="32">
        <v>9.996</v>
      </c>
      <c r="D40" s="33">
        <v>2.867</v>
      </c>
      <c r="E40" s="34">
        <f t="shared" si="1"/>
        <v>1402.75</v>
      </c>
      <c r="F40" s="19">
        <f t="shared" si="4"/>
        <v>0.254728068</v>
      </c>
      <c r="G40" s="19">
        <f t="shared" si="2"/>
        <v>0.073059761</v>
      </c>
      <c r="H40" s="18">
        <f t="shared" si="3"/>
        <v>35.74627825</v>
      </c>
    </row>
    <row r="41" spans="1:8" ht="12.75">
      <c r="A41" s="79">
        <v>2052</v>
      </c>
      <c r="B41" s="93">
        <f t="shared" si="5"/>
        <v>25483</v>
      </c>
      <c r="C41" s="32">
        <v>9.996</v>
      </c>
      <c r="D41" s="33">
        <v>2.867</v>
      </c>
      <c r="E41" s="34">
        <f t="shared" si="1"/>
        <v>1402.75</v>
      </c>
      <c r="F41" s="19">
        <f t="shared" si="4"/>
        <v>0.254728068</v>
      </c>
      <c r="G41" s="19">
        <f t="shared" si="2"/>
        <v>0.073059761</v>
      </c>
      <c r="H41" s="18">
        <f t="shared" si="3"/>
        <v>35.74627825</v>
      </c>
    </row>
    <row r="42" spans="1:8" ht="12.75">
      <c r="A42" s="79">
        <v>2053</v>
      </c>
      <c r="B42" s="93">
        <f t="shared" si="5"/>
        <v>25483</v>
      </c>
      <c r="C42" s="32">
        <v>9.996</v>
      </c>
      <c r="D42" s="33">
        <v>2.867</v>
      </c>
      <c r="E42" s="34">
        <f t="shared" si="1"/>
        <v>1402.75</v>
      </c>
      <c r="F42" s="19">
        <f t="shared" si="4"/>
        <v>0.254728068</v>
      </c>
      <c r="G42" s="19">
        <f t="shared" si="2"/>
        <v>0.073059761</v>
      </c>
      <c r="H42" s="18">
        <f t="shared" si="3"/>
        <v>35.74627825</v>
      </c>
    </row>
    <row r="43" spans="1:8" ht="12.75">
      <c r="A43" s="79">
        <v>2054</v>
      </c>
      <c r="B43" s="93">
        <f t="shared" si="5"/>
        <v>25483</v>
      </c>
      <c r="C43" s="32">
        <v>9.996</v>
      </c>
      <c r="D43" s="33">
        <v>2.867</v>
      </c>
      <c r="E43" s="34">
        <f t="shared" si="1"/>
        <v>1402.75</v>
      </c>
      <c r="F43" s="19">
        <f t="shared" si="4"/>
        <v>0.254728068</v>
      </c>
      <c r="G43" s="19">
        <f t="shared" si="2"/>
        <v>0.073059761</v>
      </c>
      <c r="H43" s="18">
        <f t="shared" si="3"/>
        <v>35.74627825</v>
      </c>
    </row>
    <row r="44" spans="1:8" ht="12.75">
      <c r="A44" s="79">
        <v>2055</v>
      </c>
      <c r="B44" s="93">
        <f t="shared" si="5"/>
        <v>25483</v>
      </c>
      <c r="C44" s="32">
        <v>9.996</v>
      </c>
      <c r="D44" s="33">
        <v>2.867</v>
      </c>
      <c r="E44" s="34">
        <f t="shared" si="1"/>
        <v>1402.75</v>
      </c>
      <c r="F44" s="19">
        <f t="shared" si="4"/>
        <v>0.254728068</v>
      </c>
      <c r="G44" s="19">
        <f t="shared" si="2"/>
        <v>0.073059761</v>
      </c>
      <c r="H44" s="18">
        <f t="shared" si="3"/>
        <v>35.74627825</v>
      </c>
    </row>
    <row r="45" spans="1:8" ht="12.75">
      <c r="A45" s="79">
        <v>2056</v>
      </c>
      <c r="B45" s="93">
        <f t="shared" si="5"/>
        <v>25483</v>
      </c>
      <c r="C45" s="32">
        <v>9.996</v>
      </c>
      <c r="D45" s="33">
        <v>2.867</v>
      </c>
      <c r="E45" s="34">
        <f t="shared" si="1"/>
        <v>1402.75</v>
      </c>
      <c r="F45" s="19">
        <f t="shared" si="4"/>
        <v>0.254728068</v>
      </c>
      <c r="G45" s="19">
        <f t="shared" si="2"/>
        <v>0.073059761</v>
      </c>
      <c r="H45" s="18">
        <f t="shared" si="3"/>
        <v>35.74627825</v>
      </c>
    </row>
    <row r="46" spans="1:8" ht="12.75">
      <c r="A46" s="79">
        <v>2057</v>
      </c>
      <c r="B46" s="93">
        <f t="shared" si="5"/>
        <v>25483</v>
      </c>
      <c r="C46" s="32">
        <v>9.996</v>
      </c>
      <c r="D46" s="33">
        <v>2.867</v>
      </c>
      <c r="E46" s="34">
        <f t="shared" si="1"/>
        <v>1402.75</v>
      </c>
      <c r="F46" s="19">
        <f t="shared" si="4"/>
        <v>0.254728068</v>
      </c>
      <c r="G46" s="19">
        <f t="shared" si="2"/>
        <v>0.073059761</v>
      </c>
      <c r="H46" s="18">
        <f t="shared" si="3"/>
        <v>35.74627825</v>
      </c>
    </row>
    <row r="47" spans="1:8" ht="12.75">
      <c r="A47" s="79">
        <v>2058</v>
      </c>
      <c r="B47" s="93">
        <f t="shared" si="5"/>
        <v>25483</v>
      </c>
      <c r="C47" s="32">
        <v>9.996</v>
      </c>
      <c r="D47" s="33">
        <v>2.867</v>
      </c>
      <c r="E47" s="34">
        <f t="shared" si="1"/>
        <v>1402.75</v>
      </c>
      <c r="F47" s="19">
        <f t="shared" si="4"/>
        <v>0.254728068</v>
      </c>
      <c r="G47" s="19">
        <f t="shared" si="2"/>
        <v>0.073059761</v>
      </c>
      <c r="H47" s="18">
        <f t="shared" si="3"/>
        <v>35.74627825</v>
      </c>
    </row>
    <row r="48" spans="1:8" ht="12.75">
      <c r="A48" s="79">
        <v>2059</v>
      </c>
      <c r="B48" s="93">
        <f t="shared" si="5"/>
        <v>25483</v>
      </c>
      <c r="C48" s="32">
        <v>9.996</v>
      </c>
      <c r="D48" s="33">
        <v>2.867</v>
      </c>
      <c r="E48" s="34">
        <f t="shared" si="1"/>
        <v>1402.75</v>
      </c>
      <c r="F48" s="19">
        <f t="shared" si="4"/>
        <v>0.254728068</v>
      </c>
      <c r="G48" s="19">
        <f t="shared" si="2"/>
        <v>0.073059761</v>
      </c>
      <c r="H48" s="18">
        <f t="shared" si="3"/>
        <v>35.74627825</v>
      </c>
    </row>
    <row r="49" spans="1:8" ht="12.75">
      <c r="A49" s="79">
        <v>2060</v>
      </c>
      <c r="B49" s="93">
        <f t="shared" si="5"/>
        <v>25483</v>
      </c>
      <c r="C49" s="32">
        <v>9.996</v>
      </c>
      <c r="D49" s="33">
        <v>2.867</v>
      </c>
      <c r="E49" s="34">
        <f t="shared" si="1"/>
        <v>1402.75</v>
      </c>
      <c r="F49" s="19">
        <f t="shared" si="4"/>
        <v>0.254728068</v>
      </c>
      <c r="G49" s="19">
        <f t="shared" si="2"/>
        <v>0.073059761</v>
      </c>
      <c r="H49" s="18">
        <f t="shared" si="3"/>
        <v>35.74627825</v>
      </c>
    </row>
    <row r="50" spans="1:8" ht="12.75">
      <c r="A50" s="79">
        <v>2061</v>
      </c>
      <c r="B50" s="93">
        <f t="shared" si="5"/>
        <v>25483</v>
      </c>
      <c r="C50" s="32">
        <v>9.996</v>
      </c>
      <c r="D50" s="33">
        <v>2.867</v>
      </c>
      <c r="E50" s="34">
        <f t="shared" si="1"/>
        <v>1402.75</v>
      </c>
      <c r="F50" s="19">
        <f t="shared" si="4"/>
        <v>0.254728068</v>
      </c>
      <c r="G50" s="19">
        <f t="shared" si="2"/>
        <v>0.073059761</v>
      </c>
      <c r="H50" s="18">
        <f t="shared" si="3"/>
        <v>35.74627825</v>
      </c>
    </row>
    <row r="51" spans="1:8" ht="12.75">
      <c r="A51" s="79">
        <v>2062</v>
      </c>
      <c r="B51" s="93">
        <f t="shared" si="5"/>
        <v>25483</v>
      </c>
      <c r="C51" s="32">
        <v>9.996</v>
      </c>
      <c r="D51" s="33">
        <v>2.867</v>
      </c>
      <c r="E51" s="34">
        <f t="shared" si="1"/>
        <v>1402.75</v>
      </c>
      <c r="F51" s="19">
        <f t="shared" si="4"/>
        <v>0.254728068</v>
      </c>
      <c r="G51" s="19">
        <f t="shared" si="2"/>
        <v>0.073059761</v>
      </c>
      <c r="H51" s="18">
        <f t="shared" si="3"/>
        <v>35.74627825</v>
      </c>
    </row>
    <row r="52" spans="1:8" ht="12.75">
      <c r="A52" s="79">
        <v>2063</v>
      </c>
      <c r="B52" s="93">
        <f t="shared" si="5"/>
        <v>25483</v>
      </c>
      <c r="C52" s="32">
        <v>9.996</v>
      </c>
      <c r="D52" s="33">
        <v>2.867</v>
      </c>
      <c r="E52" s="34">
        <f t="shared" si="1"/>
        <v>1402.75</v>
      </c>
      <c r="F52" s="19">
        <f t="shared" si="4"/>
        <v>0.254728068</v>
      </c>
      <c r="G52" s="19">
        <f t="shared" si="2"/>
        <v>0.073059761</v>
      </c>
      <c r="H52" s="18">
        <f t="shared" si="3"/>
        <v>35.74627825</v>
      </c>
    </row>
    <row r="53" spans="1:8" ht="12.75">
      <c r="A53" s="79">
        <v>2064</v>
      </c>
      <c r="B53" s="93">
        <f t="shared" si="5"/>
        <v>25483</v>
      </c>
      <c r="C53" s="32">
        <v>9.996</v>
      </c>
      <c r="D53" s="33">
        <v>2.867</v>
      </c>
      <c r="E53" s="34">
        <f t="shared" si="1"/>
        <v>1402.75</v>
      </c>
      <c r="F53" s="19">
        <f t="shared" si="4"/>
        <v>0.254728068</v>
      </c>
      <c r="G53" s="19">
        <f t="shared" si="2"/>
        <v>0.073059761</v>
      </c>
      <c r="H53" s="18">
        <f t="shared" si="3"/>
        <v>35.74627825</v>
      </c>
    </row>
    <row r="54" spans="1:8" ht="12.75">
      <c r="A54" s="79">
        <v>2065</v>
      </c>
      <c r="B54" s="93">
        <f t="shared" si="5"/>
        <v>25483</v>
      </c>
      <c r="C54" s="32">
        <v>9.996</v>
      </c>
      <c r="D54" s="33">
        <v>2.867</v>
      </c>
      <c r="E54" s="34">
        <f t="shared" si="1"/>
        <v>1402.75</v>
      </c>
      <c r="F54" s="19">
        <f t="shared" si="4"/>
        <v>0.254728068</v>
      </c>
      <c r="G54" s="19">
        <f t="shared" si="2"/>
        <v>0.073059761</v>
      </c>
      <c r="H54" s="18">
        <f t="shared" si="3"/>
        <v>35.74627825</v>
      </c>
    </row>
    <row r="55" spans="1:8" ht="12.75">
      <c r="A55" s="81">
        <v>2066</v>
      </c>
      <c r="B55" s="94">
        <f t="shared" si="5"/>
        <v>25483</v>
      </c>
      <c r="C55" s="32">
        <v>9.996</v>
      </c>
      <c r="D55" s="33">
        <v>2.867</v>
      </c>
      <c r="E55" s="34">
        <f t="shared" si="1"/>
        <v>1402.75</v>
      </c>
      <c r="F55" s="25">
        <f t="shared" si="4"/>
        <v>0.254728068</v>
      </c>
      <c r="G55" s="25">
        <f t="shared" si="2"/>
        <v>0.073059761</v>
      </c>
      <c r="H55" s="24">
        <f t="shared" si="3"/>
        <v>35.74627825</v>
      </c>
    </row>
    <row r="56" spans="1:8" ht="12.75">
      <c r="A56" s="81">
        <v>2067</v>
      </c>
      <c r="B56" s="94">
        <f t="shared" si="5"/>
        <v>25483</v>
      </c>
      <c r="C56" s="32">
        <v>9.996</v>
      </c>
      <c r="D56" s="33">
        <v>2.867</v>
      </c>
      <c r="E56" s="34">
        <f t="shared" si="1"/>
        <v>1402.75</v>
      </c>
      <c r="F56" s="25">
        <f t="shared" si="4"/>
        <v>0.254728068</v>
      </c>
      <c r="G56" s="25">
        <f t="shared" si="2"/>
        <v>0.073059761</v>
      </c>
      <c r="H56" s="24">
        <f t="shared" si="3"/>
        <v>35.74627825</v>
      </c>
    </row>
    <row r="57" spans="1:8" ht="12.75">
      <c r="A57" s="82">
        <v>2068</v>
      </c>
      <c r="B57" s="95">
        <f t="shared" si="5"/>
        <v>25483</v>
      </c>
      <c r="C57" s="32">
        <v>9.996</v>
      </c>
      <c r="D57" s="33">
        <v>2.867</v>
      </c>
      <c r="E57" s="34">
        <f t="shared" si="1"/>
        <v>1402.75</v>
      </c>
      <c r="F57" s="25">
        <f t="shared" si="4"/>
        <v>0.254728068</v>
      </c>
      <c r="G57" s="25">
        <f t="shared" si="2"/>
        <v>0.073059761</v>
      </c>
      <c r="H57" s="24">
        <f t="shared" si="3"/>
        <v>35.74627825</v>
      </c>
    </row>
  </sheetData>
  <sheetProtection/>
  <mergeCells count="3">
    <mergeCell ref="B2:B3"/>
    <mergeCell ref="C2:E2"/>
    <mergeCell ref="F2:H2"/>
  </mergeCells>
  <printOptions/>
  <pageMargins left="0.7" right="0.7" top="0.75" bottom="0.75" header="0.3" footer="0.3"/>
  <pageSetup fitToHeight="1" fitToWidth="1" horizontalDpi="600" verticalDpi="600" orientation="portrait" scale="95" r:id="rId1"/>
  <headerFooter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I58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7.140625" style="0" customWidth="1"/>
    <col min="11" max="11" width="9.7109375" style="0" customWidth="1"/>
    <col min="12" max="12" width="8.28125" style="0" customWidth="1"/>
    <col min="13" max="13" width="9.57421875" style="0" customWidth="1"/>
    <col min="14" max="16" width="9.7109375" style="0" customWidth="1"/>
    <col min="17" max="17" width="9.7109375" style="0" hidden="1" customWidth="1"/>
  </cols>
  <sheetData>
    <row r="1" ht="13.5" thickBot="1"/>
    <row r="2" spans="1:17" ht="12.75">
      <c r="A2" s="77"/>
      <c r="B2" s="83" t="s">
        <v>24</v>
      </c>
      <c r="C2" s="83"/>
      <c r="D2" s="83"/>
      <c r="E2" s="83" t="s">
        <v>25</v>
      </c>
      <c r="F2" s="83"/>
      <c r="G2" s="83"/>
      <c r="H2" s="83" t="s">
        <v>26</v>
      </c>
      <c r="I2" s="83"/>
      <c r="J2" s="84"/>
      <c r="K2" s="68" t="s">
        <v>28</v>
      </c>
      <c r="L2" s="69"/>
      <c r="M2" s="70"/>
      <c r="N2" s="87" t="s">
        <v>29</v>
      </c>
      <c r="O2" s="88"/>
      <c r="P2" s="89"/>
      <c r="Q2" s="45"/>
    </row>
    <row r="3" spans="1:17" ht="32.25" customHeight="1" thickBot="1">
      <c r="A3" s="78" t="s">
        <v>31</v>
      </c>
      <c r="B3" s="72" t="s">
        <v>7</v>
      </c>
      <c r="C3" s="72"/>
      <c r="D3" s="73"/>
      <c r="E3" s="71" t="s">
        <v>5</v>
      </c>
      <c r="F3" s="72"/>
      <c r="G3" s="73"/>
      <c r="H3" s="74" t="s">
        <v>27</v>
      </c>
      <c r="I3" s="66"/>
      <c r="J3" s="66"/>
      <c r="K3" s="65" t="s">
        <v>27</v>
      </c>
      <c r="L3" s="66"/>
      <c r="M3" s="67"/>
      <c r="N3" s="65"/>
      <c r="O3" s="66"/>
      <c r="P3" s="67"/>
      <c r="Q3" s="46"/>
    </row>
    <row r="4" spans="1:17" ht="13.5" thickBot="1">
      <c r="A4" s="79"/>
      <c r="B4" s="75" t="s">
        <v>0</v>
      </c>
      <c r="C4" s="5" t="s">
        <v>1</v>
      </c>
      <c r="D4" s="5" t="s">
        <v>2</v>
      </c>
      <c r="E4" s="4" t="s">
        <v>0</v>
      </c>
      <c r="F4" s="5" t="s">
        <v>1</v>
      </c>
      <c r="G4" s="5" t="s">
        <v>2</v>
      </c>
      <c r="H4" s="4" t="s">
        <v>0</v>
      </c>
      <c r="I4" s="5" t="s">
        <v>1</v>
      </c>
      <c r="J4" s="16" t="s">
        <v>2</v>
      </c>
      <c r="K4" s="42" t="s">
        <v>0</v>
      </c>
      <c r="L4" s="43" t="s">
        <v>1</v>
      </c>
      <c r="M4" s="44" t="s">
        <v>2</v>
      </c>
      <c r="N4" s="104" t="s">
        <v>0</v>
      </c>
      <c r="O4" s="105" t="s">
        <v>1</v>
      </c>
      <c r="P4" s="106" t="s">
        <v>30</v>
      </c>
      <c r="Q4" s="47" t="s">
        <v>2</v>
      </c>
    </row>
    <row r="5" spans="1:61" ht="12.75">
      <c r="A5" s="79">
        <v>2015</v>
      </c>
      <c r="B5" s="41">
        <v>2.5142832000000004</v>
      </c>
      <c r="C5" s="18">
        <v>63.322688</v>
      </c>
      <c r="D5" s="18">
        <v>6425.3904</v>
      </c>
      <c r="E5" s="19">
        <f>A5*B5/1000000</f>
        <v>0.005066280648000001</v>
      </c>
      <c r="F5" s="19">
        <f>A5*C5/1000000</f>
        <v>0.12759521631999998</v>
      </c>
      <c r="G5" s="18">
        <f>A5*D5/1000000</f>
        <v>12.947161656000002</v>
      </c>
      <c r="H5" s="20">
        <v>-0.19699780000000003</v>
      </c>
      <c r="I5" s="20">
        <v>-0.22820165</v>
      </c>
      <c r="J5" s="21">
        <v>-211.39668499999996</v>
      </c>
      <c r="K5" s="85">
        <f>B5+E5+H5</f>
        <v>2.3223516806480005</v>
      </c>
      <c r="L5" s="86">
        <f>C5+F5+I5</f>
        <v>63.22208156632</v>
      </c>
      <c r="M5" s="97">
        <f>D5+G5+J5</f>
        <v>6226.940876656001</v>
      </c>
      <c r="N5" s="108">
        <f>K5*'CO2'!E$16</f>
        <v>4642.381009615353</v>
      </c>
      <c r="O5" s="109">
        <f>L5*'CO2'!F$16</f>
        <v>498000.33649790264</v>
      </c>
      <c r="P5" s="110">
        <f>N5+O5</f>
        <v>502642.717507518</v>
      </c>
      <c r="Q5" s="101">
        <f>M5*'CO2'!G$16</f>
        <v>267758.45769620803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17" ht="12.75">
      <c r="A6" s="79">
        <v>2016</v>
      </c>
      <c r="B6" s="41">
        <v>2.5142832000000004</v>
      </c>
      <c r="C6" s="18">
        <v>63.322688</v>
      </c>
      <c r="D6" s="18">
        <v>6425.3904</v>
      </c>
      <c r="E6" s="19">
        <f>A6*B6/1000000</f>
        <v>0.005068794931200001</v>
      </c>
      <c r="F6" s="19">
        <f aca="true" t="shared" si="0" ref="F6:F58">A6*C6/1000000</f>
        <v>0.127658539008</v>
      </c>
      <c r="G6" s="18">
        <f aca="true" t="shared" si="1" ref="G6:G58">A6*D6/1000000</f>
        <v>12.953587046400001</v>
      </c>
      <c r="H6" s="20">
        <v>-0.1989104</v>
      </c>
      <c r="I6" s="20">
        <v>-0.2304172</v>
      </c>
      <c r="J6" s="21">
        <v>-213.44907999999998</v>
      </c>
      <c r="K6" s="22">
        <f aca="true" t="shared" si="2" ref="K6:K58">B6+E6+H6</f>
        <v>2.3204415949312005</v>
      </c>
      <c r="L6" s="23">
        <f aca="true" t="shared" si="3" ref="L6:L58">C6+F6+I6</f>
        <v>63.219929339008004</v>
      </c>
      <c r="M6" s="98">
        <f aca="true" t="shared" si="4" ref="M6:M58">D6+G6+J6</f>
        <v>6224.8949070464</v>
      </c>
      <c r="N6" s="111">
        <f>K6*'CO2'!E$16</f>
        <v>4638.56274826747</v>
      </c>
      <c r="O6" s="107">
        <f>L6*'CO2'!F$16</f>
        <v>497983.383403366</v>
      </c>
      <c r="P6" s="112">
        <f aca="true" t="shared" si="5" ref="P6:P58">N6+O6</f>
        <v>502621.9461516335</v>
      </c>
      <c r="Q6" s="102">
        <f>M6*'CO2'!G$16</f>
        <v>267670.48100299516</v>
      </c>
    </row>
    <row r="7" spans="1:17" ht="12.75">
      <c r="A7" s="79">
        <v>2017</v>
      </c>
      <c r="B7" s="41">
        <v>2.5142832000000004</v>
      </c>
      <c r="C7" s="18">
        <v>63.322688</v>
      </c>
      <c r="D7" s="18">
        <v>6425.3904</v>
      </c>
      <c r="E7" s="19">
        <f aca="true" t="shared" si="6" ref="E7:E58">A7*B7/1000000</f>
        <v>0.005071309214400001</v>
      </c>
      <c r="F7" s="19">
        <f t="shared" si="0"/>
        <v>0.127721861696</v>
      </c>
      <c r="G7" s="18">
        <f t="shared" si="1"/>
        <v>12.960012436800001</v>
      </c>
      <c r="H7" s="20">
        <v>-0.200823</v>
      </c>
      <c r="I7" s="20">
        <v>-0.23263275</v>
      </c>
      <c r="J7" s="21">
        <v>-215.50147499999997</v>
      </c>
      <c r="K7" s="22">
        <f t="shared" si="2"/>
        <v>2.3185315092144</v>
      </c>
      <c r="L7" s="23">
        <f t="shared" si="3"/>
        <v>63.217777111696</v>
      </c>
      <c r="M7" s="98">
        <f t="shared" si="4"/>
        <v>6222.8489374368</v>
      </c>
      <c r="N7" s="111">
        <f>K7*'CO2'!E$16</f>
        <v>4634.744486919586</v>
      </c>
      <c r="O7" s="107">
        <f>L7*'CO2'!F$16</f>
        <v>497966.4303088294</v>
      </c>
      <c r="P7" s="112">
        <f t="shared" si="5"/>
        <v>502601.174795749</v>
      </c>
      <c r="Q7" s="102">
        <f>M7*'CO2'!G$16</f>
        <v>267582.5043097824</v>
      </c>
    </row>
    <row r="8" spans="1:17" ht="12.75">
      <c r="A8" s="79">
        <v>2018</v>
      </c>
      <c r="B8" s="41">
        <v>2.5142832</v>
      </c>
      <c r="C8" s="18">
        <v>63.322688</v>
      </c>
      <c r="D8" s="18">
        <v>6425.3904</v>
      </c>
      <c r="E8" s="19">
        <f t="shared" si="6"/>
        <v>0.005073823497599999</v>
      </c>
      <c r="F8" s="19">
        <f t="shared" si="0"/>
        <v>0.127785184384</v>
      </c>
      <c r="G8" s="18">
        <f t="shared" si="1"/>
        <v>12.966437827200002</v>
      </c>
      <c r="H8" s="20">
        <v>-0.20273560000000002</v>
      </c>
      <c r="I8" s="20">
        <v>-0.23484829999999998</v>
      </c>
      <c r="J8" s="21">
        <v>-217.55386999999996</v>
      </c>
      <c r="K8" s="22">
        <f t="shared" si="2"/>
        <v>2.3166214234976</v>
      </c>
      <c r="L8" s="23">
        <f t="shared" si="3"/>
        <v>63.215624884384</v>
      </c>
      <c r="M8" s="98">
        <f t="shared" si="4"/>
        <v>6220.8029678272005</v>
      </c>
      <c r="N8" s="111">
        <f>K8*'CO2'!E$16</f>
        <v>4630.926225571703</v>
      </c>
      <c r="O8" s="107">
        <f>L8*'CO2'!F$16</f>
        <v>497949.47721429274</v>
      </c>
      <c r="P8" s="112">
        <f t="shared" si="5"/>
        <v>502580.40343986446</v>
      </c>
      <c r="Q8" s="102">
        <f>M8*'CO2'!G$16</f>
        <v>267494.5276165696</v>
      </c>
    </row>
    <row r="9" spans="1:17" ht="12.75">
      <c r="A9" s="80">
        <v>2019</v>
      </c>
      <c r="B9" s="41">
        <v>2.5142832</v>
      </c>
      <c r="C9" s="18">
        <v>63.322688</v>
      </c>
      <c r="D9" s="18">
        <v>6425.3904</v>
      </c>
      <c r="E9" s="19">
        <f t="shared" si="6"/>
        <v>0.0050763377807999995</v>
      </c>
      <c r="F9" s="19">
        <f t="shared" si="0"/>
        <v>0.127848507072</v>
      </c>
      <c r="G9" s="18">
        <f t="shared" si="1"/>
        <v>12.9728632176</v>
      </c>
      <c r="H9" s="20">
        <v>-0.2046482</v>
      </c>
      <c r="I9" s="20">
        <v>-0.23706385</v>
      </c>
      <c r="J9" s="21">
        <v>-219.60626499999998</v>
      </c>
      <c r="K9" s="22">
        <f t="shared" si="2"/>
        <v>2.3147113377808</v>
      </c>
      <c r="L9" s="23">
        <f t="shared" si="3"/>
        <v>63.213472657072</v>
      </c>
      <c r="M9" s="99">
        <f t="shared" si="4"/>
        <v>6218.7569982176</v>
      </c>
      <c r="N9" s="111">
        <f>K9*'CO2'!E$16</f>
        <v>4627.107964223819</v>
      </c>
      <c r="O9" s="107">
        <f>L9*'CO2'!F$16</f>
        <v>497932.5241197562</v>
      </c>
      <c r="P9" s="112">
        <f t="shared" si="5"/>
        <v>502559.63208398</v>
      </c>
      <c r="Q9" s="102">
        <f>M9*'CO2'!G$16</f>
        <v>267406.5509233568</v>
      </c>
    </row>
    <row r="10" spans="1:17" ht="12.75">
      <c r="A10" s="79">
        <v>2020</v>
      </c>
      <c r="B10" s="41">
        <v>2.5142832</v>
      </c>
      <c r="C10" s="18">
        <v>63.322688</v>
      </c>
      <c r="D10" s="18">
        <v>6425.3904</v>
      </c>
      <c r="E10" s="19">
        <f t="shared" si="6"/>
        <v>0.005078852064</v>
      </c>
      <c r="F10" s="19">
        <f t="shared" si="0"/>
        <v>0.12791182975999998</v>
      </c>
      <c r="G10" s="18">
        <f t="shared" si="1"/>
        <v>12.979288608000001</v>
      </c>
      <c r="H10" s="20">
        <v>-0.20656080000000002</v>
      </c>
      <c r="I10" s="20">
        <v>-0.2392794</v>
      </c>
      <c r="J10" s="21">
        <v>-221.65865999999997</v>
      </c>
      <c r="K10" s="22">
        <f t="shared" si="2"/>
        <v>2.312801252064</v>
      </c>
      <c r="L10" s="23">
        <f t="shared" si="3"/>
        <v>63.21132042976</v>
      </c>
      <c r="M10" s="99">
        <f t="shared" si="4"/>
        <v>6216.711028608001</v>
      </c>
      <c r="N10" s="111">
        <f>K10*'CO2'!E$16</f>
        <v>4623.289702875935</v>
      </c>
      <c r="O10" s="107">
        <f>L10*'CO2'!F$16</f>
        <v>497915.5710252195</v>
      </c>
      <c r="P10" s="112">
        <f t="shared" si="5"/>
        <v>502538.86072809546</v>
      </c>
      <c r="Q10" s="102">
        <f>M10*'CO2'!G$16</f>
        <v>267318.57423014403</v>
      </c>
    </row>
    <row r="11" spans="1:17" ht="12.75">
      <c r="A11" s="79">
        <v>2021</v>
      </c>
      <c r="B11" s="41">
        <v>2.5142832</v>
      </c>
      <c r="C11" s="18">
        <v>63.322688</v>
      </c>
      <c r="D11" s="18">
        <v>6425.3904</v>
      </c>
      <c r="E11" s="19">
        <f t="shared" si="6"/>
        <v>0.0050813663472</v>
      </c>
      <c r="F11" s="19">
        <f t="shared" si="0"/>
        <v>0.127975152448</v>
      </c>
      <c r="G11" s="18">
        <f t="shared" si="1"/>
        <v>12.985713998400001</v>
      </c>
      <c r="H11" s="20">
        <v>-0.2084734</v>
      </c>
      <c r="I11" s="20">
        <v>-0.24149494999999999</v>
      </c>
      <c r="J11" s="21">
        <v>-223.71105499999996</v>
      </c>
      <c r="K11" s="22">
        <f t="shared" si="2"/>
        <v>2.3108911663472</v>
      </c>
      <c r="L11" s="23">
        <f t="shared" si="3"/>
        <v>63.209168202448</v>
      </c>
      <c r="M11" s="99">
        <f t="shared" si="4"/>
        <v>6214.6650589984</v>
      </c>
      <c r="N11" s="111">
        <f>K11*'CO2'!E$16</f>
        <v>4619.471441528052</v>
      </c>
      <c r="O11" s="107">
        <f>L11*'CO2'!F$16</f>
        <v>497898.6179306829</v>
      </c>
      <c r="P11" s="112">
        <f t="shared" si="5"/>
        <v>502518.08937221096</v>
      </c>
      <c r="Q11" s="102">
        <f>M11*'CO2'!G$16</f>
        <v>267230.5975369312</v>
      </c>
    </row>
    <row r="12" spans="1:17" ht="12.75">
      <c r="A12" s="79">
        <v>2022</v>
      </c>
      <c r="B12" s="41">
        <v>2.5142832</v>
      </c>
      <c r="C12" s="18">
        <v>63.322688</v>
      </c>
      <c r="D12" s="18">
        <v>6425.3904</v>
      </c>
      <c r="E12" s="19">
        <f t="shared" si="6"/>
        <v>0.0050838806304</v>
      </c>
      <c r="F12" s="19">
        <f t="shared" si="0"/>
        <v>0.128038475136</v>
      </c>
      <c r="G12" s="18">
        <f t="shared" si="1"/>
        <v>12.9921393888</v>
      </c>
      <c r="H12" s="20">
        <v>-0.210386</v>
      </c>
      <c r="I12" s="20">
        <v>-0.2437105</v>
      </c>
      <c r="J12" s="21">
        <v>-225.76344999999998</v>
      </c>
      <c r="K12" s="22">
        <f t="shared" si="2"/>
        <v>2.3089810806304</v>
      </c>
      <c r="L12" s="23">
        <f t="shared" si="3"/>
        <v>63.207015975136</v>
      </c>
      <c r="M12" s="99">
        <f t="shared" si="4"/>
        <v>6212.6190893888</v>
      </c>
      <c r="N12" s="111">
        <f>K12*'CO2'!E$16</f>
        <v>4615.653180180169</v>
      </c>
      <c r="O12" s="107">
        <f>L12*'CO2'!F$16</f>
        <v>497881.6648361463</v>
      </c>
      <c r="P12" s="112">
        <f t="shared" si="5"/>
        <v>502497.31801632646</v>
      </c>
      <c r="Q12" s="102">
        <f>M12*'CO2'!G$16</f>
        <v>267142.6208437184</v>
      </c>
    </row>
    <row r="13" spans="1:17" ht="12.75">
      <c r="A13" s="79">
        <v>2023</v>
      </c>
      <c r="B13" s="41">
        <v>2.5142832</v>
      </c>
      <c r="C13" s="18">
        <v>63.322688</v>
      </c>
      <c r="D13" s="18">
        <v>6425.3904</v>
      </c>
      <c r="E13" s="19">
        <f t="shared" si="6"/>
        <v>0.0050863949136000005</v>
      </c>
      <c r="F13" s="19">
        <f t="shared" si="0"/>
        <v>0.128101797824</v>
      </c>
      <c r="G13" s="18">
        <f t="shared" si="1"/>
        <v>12.9985647792</v>
      </c>
      <c r="H13" s="20">
        <v>-0.2122986</v>
      </c>
      <c r="I13" s="20">
        <v>-0.24592604999999998</v>
      </c>
      <c r="J13" s="21">
        <v>-227.81584499999997</v>
      </c>
      <c r="K13" s="22">
        <f t="shared" si="2"/>
        <v>2.3070709949136</v>
      </c>
      <c r="L13" s="23">
        <f t="shared" si="3"/>
        <v>63.204863747824</v>
      </c>
      <c r="M13" s="99">
        <f t="shared" si="4"/>
        <v>6210.5731197792</v>
      </c>
      <c r="N13" s="111">
        <f>K13*'CO2'!E$16</f>
        <v>4611.834918832286</v>
      </c>
      <c r="O13" s="107">
        <f>L13*'CO2'!F$16</f>
        <v>497864.7117416097</v>
      </c>
      <c r="P13" s="112">
        <f t="shared" si="5"/>
        <v>502476.54666044196</v>
      </c>
      <c r="Q13" s="102">
        <f>M13*'CO2'!G$16</f>
        <v>267054.6441505056</v>
      </c>
    </row>
    <row r="14" spans="1:17" ht="12.75">
      <c r="A14" s="79">
        <v>2024</v>
      </c>
      <c r="B14" s="41">
        <v>2.5142832</v>
      </c>
      <c r="C14" s="18">
        <v>63.322688</v>
      </c>
      <c r="D14" s="18">
        <v>6425.3904</v>
      </c>
      <c r="E14" s="19">
        <f t="shared" si="6"/>
        <v>0.0050889091968</v>
      </c>
      <c r="F14" s="19">
        <f t="shared" si="0"/>
        <v>0.128165120512</v>
      </c>
      <c r="G14" s="18">
        <f t="shared" si="1"/>
        <v>13.004990169600001</v>
      </c>
      <c r="H14" s="20">
        <v>-0.21421120000000002</v>
      </c>
      <c r="I14" s="20">
        <v>-0.24814160000000002</v>
      </c>
      <c r="J14" s="21">
        <v>-229.86823999999996</v>
      </c>
      <c r="K14" s="22">
        <f t="shared" si="2"/>
        <v>2.3051609091968</v>
      </c>
      <c r="L14" s="23">
        <f t="shared" si="3"/>
        <v>63.202711520512004</v>
      </c>
      <c r="M14" s="99">
        <f t="shared" si="4"/>
        <v>6208.527150169601</v>
      </c>
      <c r="N14" s="111">
        <f>K14*'CO2'!E$16</f>
        <v>4608.016657484403</v>
      </c>
      <c r="O14" s="107">
        <f>L14*'CO2'!F$16</f>
        <v>497847.75864707306</v>
      </c>
      <c r="P14" s="112">
        <f t="shared" si="5"/>
        <v>502455.77530455746</v>
      </c>
      <c r="Q14" s="102">
        <f>M14*'CO2'!G$16</f>
        <v>266966.66745729285</v>
      </c>
    </row>
    <row r="15" spans="1:17" ht="12.75">
      <c r="A15" s="79">
        <v>2025</v>
      </c>
      <c r="B15" s="41">
        <v>2.5142832</v>
      </c>
      <c r="C15" s="18">
        <v>63.322688</v>
      </c>
      <c r="D15" s="18">
        <v>6425.3904</v>
      </c>
      <c r="E15" s="19">
        <f t="shared" si="6"/>
        <v>0.005091423479999999</v>
      </c>
      <c r="F15" s="19">
        <f t="shared" si="0"/>
        <v>0.1282284432</v>
      </c>
      <c r="G15" s="18">
        <f t="shared" si="1"/>
        <v>13.01141556</v>
      </c>
      <c r="H15" s="20">
        <v>-0.15301895000000001</v>
      </c>
      <c r="I15" s="20">
        <v>-0.14353259999999998</v>
      </c>
      <c r="J15" s="21">
        <v>-233.487945</v>
      </c>
      <c r="K15" s="22">
        <f t="shared" si="2"/>
        <v>2.36635567348</v>
      </c>
      <c r="L15" s="23">
        <f t="shared" si="3"/>
        <v>63.3073838432</v>
      </c>
      <c r="M15" s="99">
        <f t="shared" si="4"/>
        <v>6204.913870560001</v>
      </c>
      <c r="N15" s="111">
        <f>K15*'CO2'!E$16</f>
        <v>4730.344991286521</v>
      </c>
      <c r="O15" s="107">
        <f>L15*'CO2'!F$16</f>
        <v>498672.2625328864</v>
      </c>
      <c r="P15" s="112">
        <f t="shared" si="5"/>
        <v>503402.6075241729</v>
      </c>
      <c r="Q15" s="102">
        <f>M15*'CO2'!G$16</f>
        <v>266811.29643408005</v>
      </c>
    </row>
    <row r="16" spans="1:17" ht="12.75">
      <c r="A16" s="79">
        <v>2026</v>
      </c>
      <c r="B16" s="41">
        <v>2.5142832</v>
      </c>
      <c r="C16" s="18">
        <v>63.322688</v>
      </c>
      <c r="D16" s="18">
        <v>6425.3904</v>
      </c>
      <c r="E16" s="19">
        <f t="shared" si="6"/>
        <v>0.0050939377631999995</v>
      </c>
      <c r="F16" s="19">
        <f t="shared" si="0"/>
        <v>0.12829176588799998</v>
      </c>
      <c r="G16" s="18">
        <f t="shared" si="1"/>
        <v>13.0178409504</v>
      </c>
      <c r="H16" s="20">
        <v>-0.1543731</v>
      </c>
      <c r="I16" s="20">
        <v>-0.14480279999999998</v>
      </c>
      <c r="J16" s="21">
        <v>-235.55421</v>
      </c>
      <c r="K16" s="22">
        <f t="shared" si="2"/>
        <v>2.3650040377632</v>
      </c>
      <c r="L16" s="23">
        <f t="shared" si="3"/>
        <v>63.306176965888</v>
      </c>
      <c r="M16" s="99">
        <f t="shared" si="4"/>
        <v>6202.8540309504</v>
      </c>
      <c r="N16" s="111">
        <f>K16*'CO2'!E$16</f>
        <v>4727.643071488636</v>
      </c>
      <c r="O16" s="107">
        <f>L16*'CO2'!F$16</f>
        <v>498662.75596029975</v>
      </c>
      <c r="P16" s="112">
        <f t="shared" si="5"/>
        <v>503390.3990317884</v>
      </c>
      <c r="Q16" s="102">
        <f>M16*'CO2'!G$16</f>
        <v>266722.7233308672</v>
      </c>
    </row>
    <row r="17" spans="1:17" ht="12.75">
      <c r="A17" s="79">
        <v>2027</v>
      </c>
      <c r="B17" s="41">
        <v>2.5142832</v>
      </c>
      <c r="C17" s="18">
        <v>63.322688</v>
      </c>
      <c r="D17" s="18">
        <v>6425.3904</v>
      </c>
      <c r="E17" s="19">
        <f t="shared" si="6"/>
        <v>0.0050964520464</v>
      </c>
      <c r="F17" s="19">
        <f t="shared" si="0"/>
        <v>0.128355088576</v>
      </c>
      <c r="G17" s="18">
        <f t="shared" si="1"/>
        <v>13.0242663408</v>
      </c>
      <c r="H17" s="20">
        <v>-0.15572725</v>
      </c>
      <c r="I17" s="20">
        <v>-0.146073</v>
      </c>
      <c r="J17" s="21">
        <v>-237.620475</v>
      </c>
      <c r="K17" s="22">
        <f t="shared" si="2"/>
        <v>2.3636524020464</v>
      </c>
      <c r="L17" s="23">
        <f t="shared" si="3"/>
        <v>63.304970088576</v>
      </c>
      <c r="M17" s="99">
        <f t="shared" si="4"/>
        <v>6200.7941913408</v>
      </c>
      <c r="N17" s="111">
        <f>K17*'CO2'!E$16</f>
        <v>4724.941151690753</v>
      </c>
      <c r="O17" s="107">
        <f>L17*'CO2'!F$16</f>
        <v>498653.24938771315</v>
      </c>
      <c r="P17" s="112">
        <f t="shared" si="5"/>
        <v>503378.1905394039</v>
      </c>
      <c r="Q17" s="102">
        <f>M17*'CO2'!G$16</f>
        <v>266634.15022765443</v>
      </c>
    </row>
    <row r="18" spans="1:17" ht="12.75">
      <c r="A18" s="79">
        <v>2028</v>
      </c>
      <c r="B18" s="41">
        <v>2.5142832</v>
      </c>
      <c r="C18" s="18">
        <v>63.322688</v>
      </c>
      <c r="D18" s="18">
        <v>6425.3904</v>
      </c>
      <c r="E18" s="19">
        <f t="shared" si="6"/>
        <v>0.0050989663296</v>
      </c>
      <c r="F18" s="19">
        <f t="shared" si="0"/>
        <v>0.128418411264</v>
      </c>
      <c r="G18" s="18">
        <f t="shared" si="1"/>
        <v>13.030691731200001</v>
      </c>
      <c r="H18" s="20">
        <v>-0.15708139999999998</v>
      </c>
      <c r="I18" s="20">
        <v>-0.14734319999999998</v>
      </c>
      <c r="J18" s="21">
        <v>-239.68674</v>
      </c>
      <c r="K18" s="22">
        <f t="shared" si="2"/>
        <v>2.3623007663296</v>
      </c>
      <c r="L18" s="23">
        <f t="shared" si="3"/>
        <v>63.303763211264</v>
      </c>
      <c r="M18" s="99">
        <f t="shared" si="4"/>
        <v>6198.7343517312</v>
      </c>
      <c r="N18" s="111">
        <f>K18*'CO2'!E$16</f>
        <v>4722.2392318928705</v>
      </c>
      <c r="O18" s="107">
        <f>L18*'CO2'!F$16</f>
        <v>498643.7428151265</v>
      </c>
      <c r="P18" s="112">
        <f t="shared" si="5"/>
        <v>503365.98204701935</v>
      </c>
      <c r="Q18" s="102">
        <f>M18*'CO2'!G$16</f>
        <v>266545.5771244416</v>
      </c>
    </row>
    <row r="19" spans="1:17" ht="12.75">
      <c r="A19" s="79">
        <v>2029</v>
      </c>
      <c r="B19" s="41">
        <v>2.5142832</v>
      </c>
      <c r="C19" s="18">
        <v>63.322688</v>
      </c>
      <c r="D19" s="18">
        <v>6425.3904</v>
      </c>
      <c r="E19" s="19">
        <f t="shared" si="6"/>
        <v>0.0051014806128</v>
      </c>
      <c r="F19" s="19">
        <f t="shared" si="0"/>
        <v>0.128481733952</v>
      </c>
      <c r="G19" s="18">
        <f t="shared" si="1"/>
        <v>13.0371171216</v>
      </c>
      <c r="H19" s="20">
        <v>-0.15843554999999998</v>
      </c>
      <c r="I19" s="20">
        <v>-0.1486134</v>
      </c>
      <c r="J19" s="21">
        <v>-241.753005</v>
      </c>
      <c r="K19" s="22">
        <f t="shared" si="2"/>
        <v>2.3609491306128</v>
      </c>
      <c r="L19" s="23">
        <f t="shared" si="3"/>
        <v>63.302556333952</v>
      </c>
      <c r="M19" s="99">
        <f t="shared" si="4"/>
        <v>6196.674512121601</v>
      </c>
      <c r="N19" s="111">
        <f>K19*'CO2'!E$16</f>
        <v>4719.537312094987</v>
      </c>
      <c r="O19" s="107">
        <f>L19*'CO2'!F$16</f>
        <v>498634.2362425399</v>
      </c>
      <c r="P19" s="112">
        <f t="shared" si="5"/>
        <v>503353.7735546349</v>
      </c>
      <c r="Q19" s="102">
        <f>M19*'CO2'!G$16</f>
        <v>266457.0040212288</v>
      </c>
    </row>
    <row r="20" spans="1:17" ht="12.75">
      <c r="A20" s="79">
        <v>2030</v>
      </c>
      <c r="B20" s="41">
        <v>2.5142832</v>
      </c>
      <c r="C20" s="18">
        <v>63.322688</v>
      </c>
      <c r="D20" s="18">
        <v>6425.3904</v>
      </c>
      <c r="E20" s="19">
        <f t="shared" si="6"/>
        <v>0.0051039948960000005</v>
      </c>
      <c r="F20" s="19">
        <f t="shared" si="0"/>
        <v>0.12854505664</v>
      </c>
      <c r="G20" s="18">
        <f t="shared" si="1"/>
        <v>13.043542512</v>
      </c>
      <c r="H20" s="20">
        <v>-0.1541906</v>
      </c>
      <c r="I20" s="20">
        <v>-0.1296407</v>
      </c>
      <c r="J20" s="21">
        <v>-243.81927</v>
      </c>
      <c r="K20" s="22">
        <f t="shared" si="2"/>
        <v>2.3651965948959996</v>
      </c>
      <c r="L20" s="23">
        <f t="shared" si="3"/>
        <v>63.32159235664</v>
      </c>
      <c r="M20" s="99">
        <f t="shared" si="4"/>
        <v>6194.614672512001</v>
      </c>
      <c r="N20" s="111">
        <f>K20*'CO2'!E$16</f>
        <v>4728.027993197104</v>
      </c>
      <c r="O20" s="107">
        <f>L20*'CO2'!F$16</f>
        <v>498784.1829932532</v>
      </c>
      <c r="P20" s="112">
        <f t="shared" si="5"/>
        <v>503512.2109864503</v>
      </c>
      <c r="Q20" s="102">
        <f>M20*'CO2'!G$16</f>
        <v>266368.430918016</v>
      </c>
    </row>
    <row r="21" spans="1:17" ht="12.75">
      <c r="A21" s="79">
        <v>2031</v>
      </c>
      <c r="B21" s="41">
        <v>2.5142832</v>
      </c>
      <c r="C21" s="18">
        <v>63.322688</v>
      </c>
      <c r="D21" s="18">
        <v>6425.3904</v>
      </c>
      <c r="E21" s="19">
        <f t="shared" si="6"/>
        <v>0.005106509179200001</v>
      </c>
      <c r="F21" s="19">
        <f t="shared" si="0"/>
        <v>0.12860837932799998</v>
      </c>
      <c r="G21" s="18">
        <f t="shared" si="1"/>
        <v>13.0499679024</v>
      </c>
      <c r="H21" s="20">
        <v>-0.15549729999999998</v>
      </c>
      <c r="I21" s="20">
        <v>-0.13073935</v>
      </c>
      <c r="J21" s="21">
        <v>-245.885535</v>
      </c>
      <c r="K21" s="22">
        <f t="shared" si="2"/>
        <v>2.3638924091792</v>
      </c>
      <c r="L21" s="23">
        <f t="shared" si="3"/>
        <v>63.320557029328</v>
      </c>
      <c r="M21" s="99">
        <f t="shared" si="4"/>
        <v>6192.5548329023995</v>
      </c>
      <c r="N21" s="111">
        <f>K21*'CO2'!E$16</f>
        <v>4725.420925949221</v>
      </c>
      <c r="O21" s="107">
        <f>L21*'CO2'!F$16</f>
        <v>498776.02772001666</v>
      </c>
      <c r="P21" s="112">
        <f t="shared" si="5"/>
        <v>503501.4486459659</v>
      </c>
      <c r="Q21" s="102">
        <f>M21*'CO2'!G$16</f>
        <v>266279.8578148032</v>
      </c>
    </row>
    <row r="22" spans="1:17" ht="12.75">
      <c r="A22" s="79">
        <v>2032</v>
      </c>
      <c r="B22" s="41">
        <v>2.5142832</v>
      </c>
      <c r="C22" s="18">
        <v>63.322688</v>
      </c>
      <c r="D22" s="18">
        <v>6425.3904</v>
      </c>
      <c r="E22" s="19">
        <f t="shared" si="6"/>
        <v>0.005109023462399999</v>
      </c>
      <c r="F22" s="19">
        <f t="shared" si="0"/>
        <v>0.128671702016</v>
      </c>
      <c r="G22" s="18">
        <f t="shared" si="1"/>
        <v>13.0563932928</v>
      </c>
      <c r="H22" s="20">
        <v>-0.156804</v>
      </c>
      <c r="I22" s="20">
        <v>-0.131838</v>
      </c>
      <c r="J22" s="21">
        <v>-247.9518</v>
      </c>
      <c r="K22" s="22">
        <f t="shared" si="2"/>
        <v>2.3625882234624</v>
      </c>
      <c r="L22" s="23">
        <f t="shared" si="3"/>
        <v>63.319521702016</v>
      </c>
      <c r="M22" s="99">
        <f t="shared" si="4"/>
        <v>6190.4949932928</v>
      </c>
      <c r="N22" s="111">
        <f>K22*'CO2'!E$16</f>
        <v>4722.813858701337</v>
      </c>
      <c r="O22" s="107">
        <f>L22*'CO2'!F$16</f>
        <v>498767.87244678003</v>
      </c>
      <c r="P22" s="112">
        <f t="shared" si="5"/>
        <v>503490.68630548136</v>
      </c>
      <c r="Q22" s="102">
        <f>M22*'CO2'!G$16</f>
        <v>266191.2847115904</v>
      </c>
    </row>
    <row r="23" spans="1:17" ht="12.75">
      <c r="A23" s="79">
        <v>2033</v>
      </c>
      <c r="B23" s="41">
        <v>2.5142832</v>
      </c>
      <c r="C23" s="18">
        <v>63.322688</v>
      </c>
      <c r="D23" s="18">
        <v>6425.3904</v>
      </c>
      <c r="E23" s="19">
        <f t="shared" si="6"/>
        <v>0.0051115377455999995</v>
      </c>
      <c r="F23" s="19">
        <f t="shared" si="0"/>
        <v>0.128735024704</v>
      </c>
      <c r="G23" s="18">
        <f t="shared" si="1"/>
        <v>13.0628186832</v>
      </c>
      <c r="H23" s="20">
        <v>-0.1581107</v>
      </c>
      <c r="I23" s="20">
        <v>-0.13293665</v>
      </c>
      <c r="J23" s="21">
        <v>-250.018065</v>
      </c>
      <c r="K23" s="22">
        <f t="shared" si="2"/>
        <v>2.3612840377456</v>
      </c>
      <c r="L23" s="23">
        <f t="shared" si="3"/>
        <v>63.318486374704</v>
      </c>
      <c r="M23" s="99">
        <f t="shared" si="4"/>
        <v>6188.4351536832</v>
      </c>
      <c r="N23" s="111">
        <f>K23*'CO2'!E$16</f>
        <v>4720.206791453455</v>
      </c>
      <c r="O23" s="107">
        <f>L23*'CO2'!F$16</f>
        <v>498759.7171735434</v>
      </c>
      <c r="P23" s="112">
        <f t="shared" si="5"/>
        <v>503479.9239649969</v>
      </c>
      <c r="Q23" s="102">
        <f>M23*'CO2'!G$16</f>
        <v>266102.7116083776</v>
      </c>
    </row>
    <row r="24" spans="1:17" ht="12.75">
      <c r="A24" s="79">
        <v>2034</v>
      </c>
      <c r="B24" s="41">
        <v>2.5142832</v>
      </c>
      <c r="C24" s="18">
        <v>63.322688</v>
      </c>
      <c r="D24" s="18">
        <v>6425.3904</v>
      </c>
      <c r="E24" s="19">
        <f t="shared" si="6"/>
        <v>0.0051140520288</v>
      </c>
      <c r="F24" s="19">
        <f t="shared" si="0"/>
        <v>0.128798347392</v>
      </c>
      <c r="G24" s="18">
        <f t="shared" si="1"/>
        <v>13.0692440736</v>
      </c>
      <c r="H24" s="20">
        <v>-0.1594174</v>
      </c>
      <c r="I24" s="20">
        <v>-0.1340353</v>
      </c>
      <c r="J24" s="21">
        <v>-252.08433</v>
      </c>
      <c r="K24" s="22">
        <f t="shared" si="2"/>
        <v>2.3599798520288</v>
      </c>
      <c r="L24" s="23">
        <f t="shared" si="3"/>
        <v>63.317451047392</v>
      </c>
      <c r="M24" s="99">
        <f t="shared" si="4"/>
        <v>6186.375314073601</v>
      </c>
      <c r="N24" s="111">
        <f>K24*'CO2'!E$16</f>
        <v>4717.599724205571</v>
      </c>
      <c r="O24" s="107">
        <f>L24*'CO2'!F$16</f>
        <v>498751.5619003068</v>
      </c>
      <c r="P24" s="112">
        <f t="shared" si="5"/>
        <v>503469.16162451234</v>
      </c>
      <c r="Q24" s="102">
        <f>M24*'CO2'!G$16</f>
        <v>266014.1385051648</v>
      </c>
    </row>
    <row r="25" spans="1:17" ht="12.75">
      <c r="A25" s="79">
        <v>2035</v>
      </c>
      <c r="B25" s="41">
        <v>2.5142832</v>
      </c>
      <c r="C25" s="18">
        <v>63.322688</v>
      </c>
      <c r="D25" s="18">
        <v>6425.3904</v>
      </c>
      <c r="E25" s="19">
        <f t="shared" si="6"/>
        <v>0.005116566312</v>
      </c>
      <c r="F25" s="19">
        <f t="shared" si="0"/>
        <v>0.12886167008</v>
      </c>
      <c r="G25" s="18">
        <f t="shared" si="1"/>
        <v>13.075669463999999</v>
      </c>
      <c r="H25" s="20">
        <v>-0.15982619999999997</v>
      </c>
      <c r="I25" s="20">
        <v>-0.12929759999999998</v>
      </c>
      <c r="J25" s="21">
        <v>-254.150595</v>
      </c>
      <c r="K25" s="22">
        <f t="shared" si="2"/>
        <v>2.359573566312</v>
      </c>
      <c r="L25" s="23">
        <f t="shared" si="3"/>
        <v>63.32225207008</v>
      </c>
      <c r="M25" s="99">
        <f t="shared" si="4"/>
        <v>6184.3154744640005</v>
      </c>
      <c r="N25" s="111">
        <f>K25*'CO2'!E$16</f>
        <v>4716.787559057688</v>
      </c>
      <c r="O25" s="107">
        <f>L25*'CO2'!F$16</f>
        <v>498789.37955602014</v>
      </c>
      <c r="P25" s="112">
        <f t="shared" si="5"/>
        <v>503506.16711507784</v>
      </c>
      <c r="Q25" s="102">
        <f>M25*'CO2'!G$16</f>
        <v>265925.565401952</v>
      </c>
    </row>
    <row r="26" spans="1:17" ht="12.75">
      <c r="A26" s="79">
        <v>2036</v>
      </c>
      <c r="B26" s="41">
        <v>2.5142832</v>
      </c>
      <c r="C26" s="18">
        <v>63.322688</v>
      </c>
      <c r="D26" s="18">
        <v>6425.3904</v>
      </c>
      <c r="E26" s="19">
        <f t="shared" si="6"/>
        <v>0.0051190805952</v>
      </c>
      <c r="F26" s="19">
        <f t="shared" si="0"/>
        <v>0.12892499276799999</v>
      </c>
      <c r="G26" s="18">
        <f t="shared" si="1"/>
        <v>13.0820948544</v>
      </c>
      <c r="H26" s="20">
        <v>-0.15982619999999997</v>
      </c>
      <c r="I26" s="20">
        <v>-0.12929759999999998</v>
      </c>
      <c r="J26" s="21">
        <v>-254.150595</v>
      </c>
      <c r="K26" s="22">
        <f t="shared" si="2"/>
        <v>2.3595760805952</v>
      </c>
      <c r="L26" s="23">
        <f t="shared" si="3"/>
        <v>63.322315392768</v>
      </c>
      <c r="M26" s="99">
        <f t="shared" si="4"/>
        <v>6184.3218998544</v>
      </c>
      <c r="N26" s="111">
        <f>K26*'CO2'!E$16</f>
        <v>4716.792585109804</v>
      </c>
      <c r="O26" s="107">
        <f>L26*'CO2'!F$16</f>
        <v>498789.87834883353</v>
      </c>
      <c r="P26" s="112">
        <f t="shared" si="5"/>
        <v>503506.67093394336</v>
      </c>
      <c r="Q26" s="102">
        <f>M26*'CO2'!G$16</f>
        <v>265925.8416937392</v>
      </c>
    </row>
    <row r="27" spans="1:17" ht="12.75">
      <c r="A27" s="79">
        <v>2037</v>
      </c>
      <c r="B27" s="41">
        <v>2.5142832</v>
      </c>
      <c r="C27" s="18">
        <v>63.322688</v>
      </c>
      <c r="D27" s="18">
        <v>6425.3904</v>
      </c>
      <c r="E27" s="19">
        <f t="shared" si="6"/>
        <v>0.0051215948784000005</v>
      </c>
      <c r="F27" s="19">
        <f t="shared" si="0"/>
        <v>0.128988315456</v>
      </c>
      <c r="G27" s="18">
        <f t="shared" si="1"/>
        <v>13.088520244800002</v>
      </c>
      <c r="H27" s="20">
        <v>-0.15982619999999997</v>
      </c>
      <c r="I27" s="20">
        <v>-0.12929759999999998</v>
      </c>
      <c r="J27" s="21">
        <v>-254.150595</v>
      </c>
      <c r="K27" s="22">
        <f t="shared" si="2"/>
        <v>2.3595785948784</v>
      </c>
      <c r="L27" s="23">
        <f t="shared" si="3"/>
        <v>63.322378715456</v>
      </c>
      <c r="M27" s="99">
        <f t="shared" si="4"/>
        <v>6184.3283252448</v>
      </c>
      <c r="N27" s="111">
        <f>K27*'CO2'!E$16</f>
        <v>4716.797611161921</v>
      </c>
      <c r="O27" s="107">
        <f>L27*'CO2'!F$16</f>
        <v>498790.37714164687</v>
      </c>
      <c r="P27" s="112">
        <f t="shared" si="5"/>
        <v>503507.17475280876</v>
      </c>
      <c r="Q27" s="102">
        <f>M27*'CO2'!G$16</f>
        <v>265926.1179855264</v>
      </c>
    </row>
    <row r="28" spans="1:17" ht="12.75">
      <c r="A28" s="79">
        <v>2038</v>
      </c>
      <c r="B28" s="41">
        <v>2.5142832</v>
      </c>
      <c r="C28" s="18">
        <v>63.322688</v>
      </c>
      <c r="D28" s="18">
        <v>6425.3904</v>
      </c>
      <c r="E28" s="19">
        <f t="shared" si="6"/>
        <v>0.0051241091616</v>
      </c>
      <c r="F28" s="19">
        <f t="shared" si="0"/>
        <v>0.129051638144</v>
      </c>
      <c r="G28" s="18">
        <f t="shared" si="1"/>
        <v>13.094945635200002</v>
      </c>
      <c r="H28" s="20">
        <v>-0.15982619999999997</v>
      </c>
      <c r="I28" s="20">
        <v>-0.12929759999999998</v>
      </c>
      <c r="J28" s="21">
        <v>-254.150595</v>
      </c>
      <c r="K28" s="22">
        <f t="shared" si="2"/>
        <v>2.3595811091616</v>
      </c>
      <c r="L28" s="23">
        <f t="shared" si="3"/>
        <v>63.322442038144</v>
      </c>
      <c r="M28" s="99">
        <f t="shared" si="4"/>
        <v>6184.3347506352</v>
      </c>
      <c r="N28" s="111">
        <f>K28*'CO2'!E$16</f>
        <v>4716.802637214038</v>
      </c>
      <c r="O28" s="107">
        <f>L28*'CO2'!F$16</f>
        <v>498790.87593446026</v>
      </c>
      <c r="P28" s="112">
        <f t="shared" si="5"/>
        <v>503507.6785716743</v>
      </c>
      <c r="Q28" s="102">
        <f>M28*'CO2'!G$16</f>
        <v>265926.3942773136</v>
      </c>
    </row>
    <row r="29" spans="1:17" ht="12.75">
      <c r="A29" s="79">
        <v>2039</v>
      </c>
      <c r="B29" s="41">
        <v>2.5142832</v>
      </c>
      <c r="C29" s="18">
        <v>63.322688</v>
      </c>
      <c r="D29" s="18">
        <v>6425.3904</v>
      </c>
      <c r="E29" s="19">
        <f t="shared" si="6"/>
        <v>0.005126623444799999</v>
      </c>
      <c r="F29" s="19">
        <f t="shared" si="0"/>
        <v>0.129114960832</v>
      </c>
      <c r="G29" s="18">
        <f t="shared" si="1"/>
        <v>13.1013710256</v>
      </c>
      <c r="H29" s="20">
        <v>-0.15982619999999997</v>
      </c>
      <c r="I29" s="20">
        <v>-0.12929759999999998</v>
      </c>
      <c r="J29" s="21">
        <v>-254.150595</v>
      </c>
      <c r="K29" s="22">
        <f t="shared" si="2"/>
        <v>2.3595836234448</v>
      </c>
      <c r="L29" s="23">
        <f t="shared" si="3"/>
        <v>63.322505360832</v>
      </c>
      <c r="M29" s="99">
        <f t="shared" si="4"/>
        <v>6184.3411760256</v>
      </c>
      <c r="N29" s="111">
        <f>K29*'CO2'!E$16</f>
        <v>4716.807663266155</v>
      </c>
      <c r="O29" s="107">
        <f>L29*'CO2'!F$16</f>
        <v>498791.37472727365</v>
      </c>
      <c r="P29" s="112">
        <f t="shared" si="5"/>
        <v>503508.1823905398</v>
      </c>
      <c r="Q29" s="102">
        <f>M29*'CO2'!G$16</f>
        <v>265926.6705691008</v>
      </c>
    </row>
    <row r="30" spans="1:17" ht="12.75">
      <c r="A30" s="79">
        <v>2040</v>
      </c>
      <c r="B30" s="41">
        <v>2.5142832</v>
      </c>
      <c r="C30" s="18">
        <v>63.322688</v>
      </c>
      <c r="D30" s="18">
        <v>6425.3904</v>
      </c>
      <c r="E30" s="19">
        <f t="shared" si="6"/>
        <v>0.0051291377279999995</v>
      </c>
      <c r="F30" s="19">
        <f t="shared" si="0"/>
        <v>0.12917828352</v>
      </c>
      <c r="G30" s="18">
        <f t="shared" si="1"/>
        <v>13.107796416000001</v>
      </c>
      <c r="H30" s="20">
        <v>-0.15982619999999997</v>
      </c>
      <c r="I30" s="20">
        <v>-0.12929759999999998</v>
      </c>
      <c r="J30" s="21">
        <v>-254.150595</v>
      </c>
      <c r="K30" s="22">
        <f t="shared" si="2"/>
        <v>2.359586137728</v>
      </c>
      <c r="L30" s="23">
        <f t="shared" si="3"/>
        <v>63.32256868352</v>
      </c>
      <c r="M30" s="99">
        <f t="shared" si="4"/>
        <v>6184.3476014160005</v>
      </c>
      <c r="N30" s="111">
        <f>K30*'CO2'!E$16</f>
        <v>4716.812689318272</v>
      </c>
      <c r="O30" s="107">
        <f>L30*'CO2'!F$16</f>
        <v>498791.873520087</v>
      </c>
      <c r="P30" s="112">
        <f t="shared" si="5"/>
        <v>503508.68620940525</v>
      </c>
      <c r="Q30" s="102">
        <f>M30*'CO2'!G$16</f>
        <v>265926.94686088804</v>
      </c>
    </row>
    <row r="31" spans="1:17" ht="12.75">
      <c r="A31" s="79">
        <v>2041</v>
      </c>
      <c r="B31" s="41">
        <v>2.5142832</v>
      </c>
      <c r="C31" s="18">
        <v>63.322688</v>
      </c>
      <c r="D31" s="18">
        <v>6425.3904</v>
      </c>
      <c r="E31" s="19">
        <f t="shared" si="6"/>
        <v>0.0051316520112</v>
      </c>
      <c r="F31" s="19">
        <f t="shared" si="0"/>
        <v>0.129241606208</v>
      </c>
      <c r="G31" s="18">
        <f t="shared" si="1"/>
        <v>13.114221806400002</v>
      </c>
      <c r="H31" s="20">
        <v>-0.15982619999999997</v>
      </c>
      <c r="I31" s="20">
        <v>-0.12929759999999998</v>
      </c>
      <c r="J31" s="21">
        <v>-254.150595</v>
      </c>
      <c r="K31" s="22">
        <f t="shared" si="2"/>
        <v>2.3595886520112</v>
      </c>
      <c r="L31" s="23">
        <f t="shared" si="3"/>
        <v>63.322632006207996</v>
      </c>
      <c r="M31" s="99">
        <f t="shared" si="4"/>
        <v>6184.3540268064</v>
      </c>
      <c r="N31" s="111">
        <f>K31*'CO2'!E$16</f>
        <v>4716.817715370389</v>
      </c>
      <c r="O31" s="107">
        <f>L31*'CO2'!F$16</f>
        <v>498792.3723129004</v>
      </c>
      <c r="P31" s="112">
        <f t="shared" si="5"/>
        <v>503509.19002827076</v>
      </c>
      <c r="Q31" s="102">
        <f>M31*'CO2'!G$16</f>
        <v>265927.2231526752</v>
      </c>
    </row>
    <row r="32" spans="1:17" ht="12.75">
      <c r="A32" s="79">
        <v>2042</v>
      </c>
      <c r="B32" s="41">
        <v>2.5142832</v>
      </c>
      <c r="C32" s="18">
        <v>63.322688</v>
      </c>
      <c r="D32" s="18">
        <v>6425.3904</v>
      </c>
      <c r="E32" s="19">
        <f t="shared" si="6"/>
        <v>0.0051341662944</v>
      </c>
      <c r="F32" s="19">
        <f t="shared" si="0"/>
        <v>0.129304928896</v>
      </c>
      <c r="G32" s="18">
        <f t="shared" si="1"/>
        <v>13.1206471968</v>
      </c>
      <c r="H32" s="20">
        <v>-0.15982619999999997</v>
      </c>
      <c r="I32" s="20">
        <v>-0.12929759999999998</v>
      </c>
      <c r="J32" s="21">
        <v>-254.150595</v>
      </c>
      <c r="K32" s="22">
        <f t="shared" si="2"/>
        <v>2.3595911662944</v>
      </c>
      <c r="L32" s="23">
        <f t="shared" si="3"/>
        <v>63.322695328895996</v>
      </c>
      <c r="M32" s="99">
        <f t="shared" si="4"/>
        <v>6184.3604521968</v>
      </c>
      <c r="N32" s="111">
        <f>K32*'CO2'!E$16</f>
        <v>4716.822741422506</v>
      </c>
      <c r="O32" s="107">
        <f>L32*'CO2'!F$16</f>
        <v>498792.87110571377</v>
      </c>
      <c r="P32" s="112">
        <f t="shared" si="5"/>
        <v>503509.6938471363</v>
      </c>
      <c r="Q32" s="102">
        <f>M32*'CO2'!G$16</f>
        <v>265927.4994444624</v>
      </c>
    </row>
    <row r="33" spans="1:17" ht="12.75">
      <c r="A33" s="79">
        <v>2043</v>
      </c>
      <c r="B33" s="41">
        <v>2.5142832</v>
      </c>
      <c r="C33" s="18">
        <v>63.322688</v>
      </c>
      <c r="D33" s="18">
        <v>6425.3904</v>
      </c>
      <c r="E33" s="19">
        <f t="shared" si="6"/>
        <v>0.0051366805776</v>
      </c>
      <c r="F33" s="19">
        <f t="shared" si="0"/>
        <v>0.129368251584</v>
      </c>
      <c r="G33" s="18">
        <f t="shared" si="1"/>
        <v>13.1270725872</v>
      </c>
      <c r="H33" s="20">
        <v>-0.15982619999999997</v>
      </c>
      <c r="I33" s="20">
        <v>-0.12929759999999998</v>
      </c>
      <c r="J33" s="21">
        <v>-254.150595</v>
      </c>
      <c r="K33" s="22">
        <f t="shared" si="2"/>
        <v>2.3595936805776</v>
      </c>
      <c r="L33" s="23">
        <f t="shared" si="3"/>
        <v>63.322758651583996</v>
      </c>
      <c r="M33" s="99">
        <f t="shared" si="4"/>
        <v>6184.3668775872</v>
      </c>
      <c r="N33" s="111">
        <f>K33*'CO2'!E$16</f>
        <v>4716.827767474622</v>
      </c>
      <c r="O33" s="107">
        <f>L33*'CO2'!F$16</f>
        <v>498793.36989852716</v>
      </c>
      <c r="P33" s="112">
        <f t="shared" si="5"/>
        <v>503510.1976660018</v>
      </c>
      <c r="Q33" s="102">
        <f>M33*'CO2'!G$16</f>
        <v>265927.77573624963</v>
      </c>
    </row>
    <row r="34" spans="1:17" ht="12.75">
      <c r="A34" s="79">
        <v>2044</v>
      </c>
      <c r="B34" s="41">
        <v>2.5142832</v>
      </c>
      <c r="C34" s="18">
        <v>63.322688</v>
      </c>
      <c r="D34" s="18">
        <v>6425.3904</v>
      </c>
      <c r="E34" s="19">
        <f t="shared" si="6"/>
        <v>0.0051391948608</v>
      </c>
      <c r="F34" s="19">
        <f t="shared" si="0"/>
        <v>0.129431574272</v>
      </c>
      <c r="G34" s="18">
        <f t="shared" si="1"/>
        <v>13.133497977600001</v>
      </c>
      <c r="H34" s="20">
        <v>-0.15982619999999997</v>
      </c>
      <c r="I34" s="20">
        <v>-0.12929759999999998</v>
      </c>
      <c r="J34" s="21">
        <v>-254.150595</v>
      </c>
      <c r="K34" s="22">
        <f t="shared" si="2"/>
        <v>2.3595961948608</v>
      </c>
      <c r="L34" s="23">
        <f t="shared" si="3"/>
        <v>63.322821974271996</v>
      </c>
      <c r="M34" s="99">
        <f t="shared" si="4"/>
        <v>6184.3733029776</v>
      </c>
      <c r="N34" s="111">
        <f>K34*'CO2'!E$16</f>
        <v>4716.83279352674</v>
      </c>
      <c r="O34" s="107">
        <f>L34*'CO2'!F$16</f>
        <v>498793.8686913405</v>
      </c>
      <c r="P34" s="112">
        <f t="shared" si="5"/>
        <v>503510.70148486726</v>
      </c>
      <c r="Q34" s="102">
        <f>M34*'CO2'!G$16</f>
        <v>265928.0520280368</v>
      </c>
    </row>
    <row r="35" spans="1:17" ht="12.75">
      <c r="A35" s="79">
        <v>2045</v>
      </c>
      <c r="B35" s="41">
        <v>2.5142832</v>
      </c>
      <c r="C35" s="18">
        <v>63.322688</v>
      </c>
      <c r="D35" s="18">
        <v>6425.3904</v>
      </c>
      <c r="E35" s="19">
        <f t="shared" si="6"/>
        <v>0.005141709144</v>
      </c>
      <c r="F35" s="19">
        <f t="shared" si="0"/>
        <v>0.12949489696</v>
      </c>
      <c r="G35" s="18">
        <f t="shared" si="1"/>
        <v>13.139923368000002</v>
      </c>
      <c r="H35" s="20">
        <v>-0.15982619999999997</v>
      </c>
      <c r="I35" s="20">
        <v>-0.12929759999999998</v>
      </c>
      <c r="J35" s="21">
        <v>-254.150595</v>
      </c>
      <c r="K35" s="22">
        <f t="shared" si="2"/>
        <v>2.359598709144</v>
      </c>
      <c r="L35" s="23">
        <f t="shared" si="3"/>
        <v>63.322885296959996</v>
      </c>
      <c r="M35" s="99">
        <f t="shared" si="4"/>
        <v>6184.3797283680005</v>
      </c>
      <c r="N35" s="111">
        <f>K35*'CO2'!E$16</f>
        <v>4716.837819578856</v>
      </c>
      <c r="O35" s="107">
        <f>L35*'CO2'!F$16</f>
        <v>498794.3674841539</v>
      </c>
      <c r="P35" s="112">
        <f t="shared" si="5"/>
        <v>503511.2053037328</v>
      </c>
      <c r="Q35" s="102">
        <f>M35*'CO2'!G$16</f>
        <v>265928.328319824</v>
      </c>
    </row>
    <row r="36" spans="1:17" ht="12.75">
      <c r="A36" s="79">
        <v>2046</v>
      </c>
      <c r="B36" s="41">
        <v>2.5142832</v>
      </c>
      <c r="C36" s="18">
        <v>63.322688</v>
      </c>
      <c r="D36" s="18">
        <v>6425.3904</v>
      </c>
      <c r="E36" s="19">
        <f t="shared" si="6"/>
        <v>0.005144223427199999</v>
      </c>
      <c r="F36" s="19">
        <f t="shared" si="0"/>
        <v>0.129558219648</v>
      </c>
      <c r="G36" s="18">
        <f t="shared" si="1"/>
        <v>13.1463487584</v>
      </c>
      <c r="H36" s="20">
        <v>-0.15982619999999997</v>
      </c>
      <c r="I36" s="20">
        <v>-0.12929759999999998</v>
      </c>
      <c r="J36" s="21">
        <v>-254.150595</v>
      </c>
      <c r="K36" s="22">
        <f t="shared" si="2"/>
        <v>2.3596012234272</v>
      </c>
      <c r="L36" s="23">
        <f t="shared" si="3"/>
        <v>63.322948619647995</v>
      </c>
      <c r="M36" s="99">
        <f t="shared" si="4"/>
        <v>6184.3861537584</v>
      </c>
      <c r="N36" s="111">
        <f>K36*'CO2'!E$16</f>
        <v>4716.842845630973</v>
      </c>
      <c r="O36" s="107">
        <f>L36*'CO2'!F$16</f>
        <v>498794.8662769673</v>
      </c>
      <c r="P36" s="112">
        <f t="shared" si="5"/>
        <v>503511.70912259823</v>
      </c>
      <c r="Q36" s="102">
        <f>M36*'CO2'!G$16</f>
        <v>265928.60461161117</v>
      </c>
    </row>
    <row r="37" spans="1:17" ht="12.75">
      <c r="A37" s="79">
        <v>2047</v>
      </c>
      <c r="B37" s="41">
        <v>2.5142832</v>
      </c>
      <c r="C37" s="18">
        <v>63.322688</v>
      </c>
      <c r="D37" s="18">
        <v>6425.3904</v>
      </c>
      <c r="E37" s="19">
        <f t="shared" si="6"/>
        <v>0.005146737710399999</v>
      </c>
      <c r="F37" s="19">
        <f t="shared" si="0"/>
        <v>0.129621542336</v>
      </c>
      <c r="G37" s="18">
        <f t="shared" si="1"/>
        <v>13.1527741488</v>
      </c>
      <c r="H37" s="20">
        <v>-0.15982619999999997</v>
      </c>
      <c r="I37" s="20">
        <v>-0.12929759999999998</v>
      </c>
      <c r="J37" s="21">
        <v>-254.150595</v>
      </c>
      <c r="K37" s="22">
        <f t="shared" si="2"/>
        <v>2.3596037377104</v>
      </c>
      <c r="L37" s="23">
        <f t="shared" si="3"/>
        <v>63.323011942335995</v>
      </c>
      <c r="M37" s="99">
        <f t="shared" si="4"/>
        <v>6184.3925791488</v>
      </c>
      <c r="N37" s="111">
        <f>K37*'CO2'!E$16</f>
        <v>4716.8478716830905</v>
      </c>
      <c r="O37" s="107">
        <f>L37*'CO2'!F$16</f>
        <v>498795.3650697806</v>
      </c>
      <c r="P37" s="112">
        <f t="shared" si="5"/>
        <v>503512.2129414637</v>
      </c>
      <c r="Q37" s="102">
        <f>M37*'CO2'!G$16</f>
        <v>265928.8809033984</v>
      </c>
    </row>
    <row r="38" spans="1:17" ht="12.75">
      <c r="A38" s="79">
        <v>2048</v>
      </c>
      <c r="B38" s="41">
        <v>2.5142832</v>
      </c>
      <c r="C38" s="18">
        <v>63.322688</v>
      </c>
      <c r="D38" s="18">
        <v>6425.3904</v>
      </c>
      <c r="E38" s="19">
        <f t="shared" si="6"/>
        <v>0.0051492519936</v>
      </c>
      <c r="F38" s="19">
        <f t="shared" si="0"/>
        <v>0.129684865024</v>
      </c>
      <c r="G38" s="18">
        <f t="shared" si="1"/>
        <v>13.159199539200001</v>
      </c>
      <c r="H38" s="20">
        <v>-0.15982619999999997</v>
      </c>
      <c r="I38" s="20">
        <v>-0.12929759999999998</v>
      </c>
      <c r="J38" s="21">
        <v>-254.150595</v>
      </c>
      <c r="K38" s="22">
        <f t="shared" si="2"/>
        <v>2.3596062519936</v>
      </c>
      <c r="L38" s="23">
        <f t="shared" si="3"/>
        <v>63.323075265023995</v>
      </c>
      <c r="M38" s="99">
        <f t="shared" si="4"/>
        <v>6184.3990045392</v>
      </c>
      <c r="N38" s="111">
        <f>K38*'CO2'!E$16</f>
        <v>4716.852897735206</v>
      </c>
      <c r="O38" s="107">
        <f>L38*'CO2'!F$16</f>
        <v>498795.863862594</v>
      </c>
      <c r="P38" s="112">
        <f t="shared" si="5"/>
        <v>503512.7167603292</v>
      </c>
      <c r="Q38" s="102">
        <f>M38*'CO2'!G$16</f>
        <v>265929.1571951856</v>
      </c>
    </row>
    <row r="39" spans="1:17" ht="12.75">
      <c r="A39" s="79">
        <v>2049</v>
      </c>
      <c r="B39" s="41">
        <v>2.5142832</v>
      </c>
      <c r="C39" s="18">
        <v>63.322688</v>
      </c>
      <c r="D39" s="18">
        <v>6425.3904</v>
      </c>
      <c r="E39" s="19">
        <f t="shared" si="6"/>
        <v>0.0051517662768</v>
      </c>
      <c r="F39" s="19">
        <f t="shared" si="0"/>
        <v>0.129748187712</v>
      </c>
      <c r="G39" s="18">
        <f t="shared" si="1"/>
        <v>13.1656249296</v>
      </c>
      <c r="H39" s="20">
        <v>-0.15982619999999997</v>
      </c>
      <c r="I39" s="20">
        <v>-0.12929759999999998</v>
      </c>
      <c r="J39" s="21">
        <v>-254.150595</v>
      </c>
      <c r="K39" s="22">
        <f t="shared" si="2"/>
        <v>2.3596087662768</v>
      </c>
      <c r="L39" s="23">
        <f t="shared" si="3"/>
        <v>63.323138587712</v>
      </c>
      <c r="M39" s="99">
        <f t="shared" si="4"/>
        <v>6184.4054299296</v>
      </c>
      <c r="N39" s="111">
        <f>K39*'CO2'!E$16</f>
        <v>4716.857923787323</v>
      </c>
      <c r="O39" s="107">
        <f>L39*'CO2'!F$16</f>
        <v>498796.36265540746</v>
      </c>
      <c r="P39" s="112">
        <f t="shared" si="5"/>
        <v>503513.2205791948</v>
      </c>
      <c r="Q39" s="102">
        <f>M39*'CO2'!G$16</f>
        <v>265929.4334869728</v>
      </c>
    </row>
    <row r="40" spans="1:17" ht="12.75">
      <c r="A40" s="79">
        <v>2050</v>
      </c>
      <c r="B40" s="41">
        <v>2.5142832</v>
      </c>
      <c r="C40" s="18">
        <v>63.322688</v>
      </c>
      <c r="D40" s="18">
        <v>6425.3904</v>
      </c>
      <c r="E40" s="19">
        <f t="shared" si="6"/>
        <v>0.00515428056</v>
      </c>
      <c r="F40" s="19">
        <f t="shared" si="0"/>
        <v>0.1298115104</v>
      </c>
      <c r="G40" s="18">
        <f t="shared" si="1"/>
        <v>13.17205032</v>
      </c>
      <c r="H40" s="20">
        <v>-0.15982619999999997</v>
      </c>
      <c r="I40" s="20">
        <v>-0.12929759999999998</v>
      </c>
      <c r="J40" s="21">
        <v>-254.150595</v>
      </c>
      <c r="K40" s="22">
        <f t="shared" si="2"/>
        <v>2.35961128056</v>
      </c>
      <c r="L40" s="23">
        <f t="shared" si="3"/>
        <v>63.3232019104</v>
      </c>
      <c r="M40" s="99">
        <f t="shared" si="4"/>
        <v>6184.4118553200005</v>
      </c>
      <c r="N40" s="111">
        <f>K40*'CO2'!E$16</f>
        <v>4716.862949839439</v>
      </c>
      <c r="O40" s="107">
        <f>L40*'CO2'!F$16</f>
        <v>498796.8614482208</v>
      </c>
      <c r="P40" s="112">
        <f t="shared" si="5"/>
        <v>503513.72439806024</v>
      </c>
      <c r="Q40" s="102">
        <f>M40*'CO2'!G$16</f>
        <v>265929.70977876004</v>
      </c>
    </row>
    <row r="41" spans="1:17" ht="12.75">
      <c r="A41" s="79">
        <v>2051</v>
      </c>
      <c r="B41" s="41">
        <v>2.5142832</v>
      </c>
      <c r="C41" s="18">
        <v>63.322688</v>
      </c>
      <c r="D41" s="18">
        <v>6425.3904</v>
      </c>
      <c r="E41" s="19">
        <f t="shared" si="6"/>
        <v>0.0051567948432</v>
      </c>
      <c r="F41" s="19">
        <f t="shared" si="0"/>
        <v>0.129874833088</v>
      </c>
      <c r="G41" s="18">
        <f t="shared" si="1"/>
        <v>13.1784757104</v>
      </c>
      <c r="H41" s="20">
        <v>-0.15982619999999997</v>
      </c>
      <c r="I41" s="20">
        <v>-0.12929759999999998</v>
      </c>
      <c r="J41" s="21">
        <v>-254.150595</v>
      </c>
      <c r="K41" s="22">
        <f t="shared" si="2"/>
        <v>2.3596137948432</v>
      </c>
      <c r="L41" s="23">
        <f t="shared" si="3"/>
        <v>63.323265233088</v>
      </c>
      <c r="M41" s="99">
        <f t="shared" si="4"/>
        <v>6184.4182807104</v>
      </c>
      <c r="N41" s="111">
        <f>K41*'CO2'!E$16</f>
        <v>4716.867975891557</v>
      </c>
      <c r="O41" s="107">
        <f>L41*'CO2'!F$16</f>
        <v>498797.3602410342</v>
      </c>
      <c r="P41" s="112">
        <f t="shared" si="5"/>
        <v>503514.22821692575</v>
      </c>
      <c r="Q41" s="102">
        <f>M41*'CO2'!G$16</f>
        <v>265929.9860705472</v>
      </c>
    </row>
    <row r="42" spans="1:17" ht="12.75">
      <c r="A42" s="79">
        <v>2052</v>
      </c>
      <c r="B42" s="41">
        <v>2.5142832</v>
      </c>
      <c r="C42" s="18">
        <v>63.322688</v>
      </c>
      <c r="D42" s="18">
        <v>6425.3904</v>
      </c>
      <c r="E42" s="19">
        <f t="shared" si="6"/>
        <v>0.0051593091264</v>
      </c>
      <c r="F42" s="19">
        <f t="shared" si="0"/>
        <v>0.12993815577599999</v>
      </c>
      <c r="G42" s="18">
        <f t="shared" si="1"/>
        <v>13.1849011008</v>
      </c>
      <c r="H42" s="20">
        <v>-0.15982619999999997</v>
      </c>
      <c r="I42" s="20">
        <v>-0.12929759999999998</v>
      </c>
      <c r="J42" s="21">
        <v>-254.150595</v>
      </c>
      <c r="K42" s="22">
        <f t="shared" si="2"/>
        <v>2.3596163091264</v>
      </c>
      <c r="L42" s="23">
        <f t="shared" si="3"/>
        <v>63.323328555776</v>
      </c>
      <c r="M42" s="99">
        <f t="shared" si="4"/>
        <v>6184.4247061008</v>
      </c>
      <c r="N42" s="111">
        <f>K42*'CO2'!E$16</f>
        <v>4716.873001943673</v>
      </c>
      <c r="O42" s="107">
        <f>L42*'CO2'!F$16</f>
        <v>498797.8590338476</v>
      </c>
      <c r="P42" s="112">
        <f t="shared" si="5"/>
        <v>503514.73203579127</v>
      </c>
      <c r="Q42" s="102">
        <f>M42*'CO2'!G$16</f>
        <v>265930.2623623344</v>
      </c>
    </row>
    <row r="43" spans="1:17" ht="12.75">
      <c r="A43" s="79">
        <v>2053</v>
      </c>
      <c r="B43" s="41">
        <v>2.5142832</v>
      </c>
      <c r="C43" s="18">
        <v>63.322688</v>
      </c>
      <c r="D43" s="18">
        <v>6425.3904</v>
      </c>
      <c r="E43" s="19">
        <f t="shared" si="6"/>
        <v>0.0051618234096</v>
      </c>
      <c r="F43" s="19">
        <f t="shared" si="0"/>
        <v>0.130001478464</v>
      </c>
      <c r="G43" s="18">
        <f t="shared" si="1"/>
        <v>13.1913264912</v>
      </c>
      <c r="H43" s="20">
        <v>-0.15982619999999997</v>
      </c>
      <c r="I43" s="20">
        <v>-0.12929759999999998</v>
      </c>
      <c r="J43" s="21">
        <v>-254.150595</v>
      </c>
      <c r="K43" s="22">
        <f t="shared" si="2"/>
        <v>2.3596188234096</v>
      </c>
      <c r="L43" s="23">
        <f t="shared" si="3"/>
        <v>63.323391878464</v>
      </c>
      <c r="M43" s="99">
        <f t="shared" si="4"/>
        <v>6184.4311314912</v>
      </c>
      <c r="N43" s="111">
        <f>K43*'CO2'!E$16</f>
        <v>4716.87802799579</v>
      </c>
      <c r="O43" s="107">
        <f>L43*'CO2'!F$16</f>
        <v>498798.3578266609</v>
      </c>
      <c r="P43" s="112">
        <f t="shared" si="5"/>
        <v>503515.2358546567</v>
      </c>
      <c r="Q43" s="102">
        <f>M43*'CO2'!G$16</f>
        <v>265930.5386541216</v>
      </c>
    </row>
    <row r="44" spans="1:17" ht="12.75">
      <c r="A44" s="79">
        <v>2054</v>
      </c>
      <c r="B44" s="41">
        <v>2.5142832</v>
      </c>
      <c r="C44" s="18">
        <v>63.322688</v>
      </c>
      <c r="D44" s="18">
        <v>6425.3904</v>
      </c>
      <c r="E44" s="19">
        <f t="shared" si="6"/>
        <v>0.005164337692799999</v>
      </c>
      <c r="F44" s="19">
        <f t="shared" si="0"/>
        <v>0.130064801152</v>
      </c>
      <c r="G44" s="18">
        <f t="shared" si="1"/>
        <v>13.1977518816</v>
      </c>
      <c r="H44" s="20">
        <v>-0.15982619999999997</v>
      </c>
      <c r="I44" s="20">
        <v>-0.12929759999999998</v>
      </c>
      <c r="J44" s="21">
        <v>-254.150595</v>
      </c>
      <c r="K44" s="22">
        <f t="shared" si="2"/>
        <v>2.3596213376928</v>
      </c>
      <c r="L44" s="23">
        <f t="shared" si="3"/>
        <v>63.323455201152</v>
      </c>
      <c r="M44" s="99">
        <f t="shared" si="4"/>
        <v>6184.4375568816</v>
      </c>
      <c r="N44" s="111">
        <f>K44*'CO2'!E$16</f>
        <v>4716.8830540479075</v>
      </c>
      <c r="O44" s="107">
        <f>L44*'CO2'!F$16</f>
        <v>498798.8566194743</v>
      </c>
      <c r="P44" s="112">
        <f t="shared" si="5"/>
        <v>503515.7396735222</v>
      </c>
      <c r="Q44" s="102">
        <f>M44*'CO2'!G$16</f>
        <v>265930.8149459088</v>
      </c>
    </row>
    <row r="45" spans="1:17" ht="12.75">
      <c r="A45" s="79">
        <v>2055</v>
      </c>
      <c r="B45" s="41">
        <v>2.5142832</v>
      </c>
      <c r="C45" s="18">
        <v>63.322688</v>
      </c>
      <c r="D45" s="18">
        <v>6425.3904</v>
      </c>
      <c r="E45" s="19">
        <f t="shared" si="6"/>
        <v>0.005166851976</v>
      </c>
      <c r="F45" s="19">
        <f t="shared" si="0"/>
        <v>0.13012812384</v>
      </c>
      <c r="G45" s="18">
        <f t="shared" si="1"/>
        <v>13.204177271999999</v>
      </c>
      <c r="H45" s="20">
        <v>-0.15982619999999997</v>
      </c>
      <c r="I45" s="20">
        <v>-0.12929759999999998</v>
      </c>
      <c r="J45" s="21">
        <v>-254.150595</v>
      </c>
      <c r="K45" s="22">
        <f t="shared" si="2"/>
        <v>2.359623851976</v>
      </c>
      <c r="L45" s="23">
        <f t="shared" si="3"/>
        <v>63.32351852384</v>
      </c>
      <c r="M45" s="99">
        <f t="shared" si="4"/>
        <v>6184.4439822720005</v>
      </c>
      <c r="N45" s="111">
        <f>K45*'CO2'!E$16</f>
        <v>4716.888080100024</v>
      </c>
      <c r="O45" s="107">
        <f>L45*'CO2'!F$16</f>
        <v>498799.3554122877</v>
      </c>
      <c r="P45" s="112">
        <f t="shared" si="5"/>
        <v>503516.2434923877</v>
      </c>
      <c r="Q45" s="102">
        <f>M45*'CO2'!G$16</f>
        <v>265931.091237696</v>
      </c>
    </row>
    <row r="46" spans="1:17" ht="12.75">
      <c r="A46" s="79">
        <v>2056</v>
      </c>
      <c r="B46" s="41">
        <v>2.5142832</v>
      </c>
      <c r="C46" s="18">
        <v>63.322688</v>
      </c>
      <c r="D46" s="18">
        <v>6425.3904</v>
      </c>
      <c r="E46" s="19">
        <f t="shared" si="6"/>
        <v>0.0051693662592</v>
      </c>
      <c r="F46" s="19">
        <f t="shared" si="0"/>
        <v>0.130191446528</v>
      </c>
      <c r="G46" s="18">
        <f t="shared" si="1"/>
        <v>13.2106026624</v>
      </c>
      <c r="H46" s="20">
        <v>-0.15982619999999997</v>
      </c>
      <c r="I46" s="20">
        <v>-0.12929759999999998</v>
      </c>
      <c r="J46" s="21">
        <v>-254.150595</v>
      </c>
      <c r="K46" s="22">
        <f t="shared" si="2"/>
        <v>2.3596263662592</v>
      </c>
      <c r="L46" s="23">
        <f t="shared" si="3"/>
        <v>63.323581846528</v>
      </c>
      <c r="M46" s="99">
        <f t="shared" si="4"/>
        <v>6184.4504076624</v>
      </c>
      <c r="N46" s="111">
        <f>K46*'CO2'!E$16</f>
        <v>4716.893106152141</v>
      </c>
      <c r="O46" s="107">
        <f>L46*'CO2'!F$16</f>
        <v>498799.8542051011</v>
      </c>
      <c r="P46" s="112">
        <f t="shared" si="5"/>
        <v>503516.7473112532</v>
      </c>
      <c r="Q46" s="102">
        <f>M46*'CO2'!G$16</f>
        <v>265931.36752948316</v>
      </c>
    </row>
    <row r="47" spans="1:17" ht="12.75">
      <c r="A47" s="79">
        <v>2057</v>
      </c>
      <c r="B47" s="41">
        <v>2.5142832</v>
      </c>
      <c r="C47" s="18">
        <v>63.322688</v>
      </c>
      <c r="D47" s="18">
        <v>6425.3904</v>
      </c>
      <c r="E47" s="19">
        <f t="shared" si="6"/>
        <v>0.0051718805424</v>
      </c>
      <c r="F47" s="19">
        <f t="shared" si="0"/>
        <v>0.130254769216</v>
      </c>
      <c r="G47" s="18">
        <f t="shared" si="1"/>
        <v>13.2170280528</v>
      </c>
      <c r="H47" s="20">
        <v>-0.15982619999999997</v>
      </c>
      <c r="I47" s="20">
        <v>-0.12929759999999998</v>
      </c>
      <c r="J47" s="21">
        <v>-254.150595</v>
      </c>
      <c r="K47" s="22">
        <f t="shared" si="2"/>
        <v>2.3596288805424</v>
      </c>
      <c r="L47" s="23">
        <f t="shared" si="3"/>
        <v>63.323645169216</v>
      </c>
      <c r="M47" s="99">
        <f t="shared" si="4"/>
        <v>6184.4568330528</v>
      </c>
      <c r="N47" s="111">
        <f>K47*'CO2'!E$16</f>
        <v>4716.898132204258</v>
      </c>
      <c r="O47" s="107">
        <f>L47*'CO2'!F$16</f>
        <v>498800.3529979144</v>
      </c>
      <c r="P47" s="112">
        <f t="shared" si="5"/>
        <v>503517.2511301187</v>
      </c>
      <c r="Q47" s="102">
        <f>M47*'CO2'!G$16</f>
        <v>265931.6438212704</v>
      </c>
    </row>
    <row r="48" spans="1:17" ht="12.75">
      <c r="A48" s="79">
        <v>2058</v>
      </c>
      <c r="B48" s="41">
        <v>2.5142832</v>
      </c>
      <c r="C48" s="18">
        <v>63.322688</v>
      </c>
      <c r="D48" s="18">
        <v>6425.3904</v>
      </c>
      <c r="E48" s="19">
        <f t="shared" si="6"/>
        <v>0.0051743948256</v>
      </c>
      <c r="F48" s="19">
        <f t="shared" si="0"/>
        <v>0.130318091904</v>
      </c>
      <c r="G48" s="18">
        <f t="shared" si="1"/>
        <v>13.2234534432</v>
      </c>
      <c r="H48" s="20">
        <v>-0.15982619999999997</v>
      </c>
      <c r="I48" s="20">
        <v>-0.12929759999999998</v>
      </c>
      <c r="J48" s="21">
        <v>-254.150595</v>
      </c>
      <c r="K48" s="22">
        <f t="shared" si="2"/>
        <v>2.3596313948256</v>
      </c>
      <c r="L48" s="23">
        <f t="shared" si="3"/>
        <v>63.323708491904</v>
      </c>
      <c r="M48" s="99">
        <f t="shared" si="4"/>
        <v>6184.4632584432</v>
      </c>
      <c r="N48" s="111">
        <f>K48*'CO2'!E$16</f>
        <v>4716.903158256375</v>
      </c>
      <c r="O48" s="107">
        <f>L48*'CO2'!F$16</f>
        <v>498800.8517907278</v>
      </c>
      <c r="P48" s="112">
        <f t="shared" si="5"/>
        <v>503517.7549489842</v>
      </c>
      <c r="Q48" s="102">
        <f>M48*'CO2'!G$16</f>
        <v>265931.9201130576</v>
      </c>
    </row>
    <row r="49" spans="1:17" ht="12.75">
      <c r="A49" s="79">
        <v>2059</v>
      </c>
      <c r="B49" s="41">
        <v>2.5142832</v>
      </c>
      <c r="C49" s="18">
        <v>63.322688</v>
      </c>
      <c r="D49" s="18">
        <v>6425.3904</v>
      </c>
      <c r="E49" s="19">
        <f t="shared" si="6"/>
        <v>0.0051769091088</v>
      </c>
      <c r="F49" s="19">
        <f t="shared" si="0"/>
        <v>0.130381414592</v>
      </c>
      <c r="G49" s="18">
        <f t="shared" si="1"/>
        <v>13.229878833599999</v>
      </c>
      <c r="H49" s="20">
        <v>-0.15982619999999997</v>
      </c>
      <c r="I49" s="20">
        <v>-0.12929759999999998</v>
      </c>
      <c r="J49" s="21">
        <v>-254.150595</v>
      </c>
      <c r="K49" s="22">
        <f t="shared" si="2"/>
        <v>2.3596339091088</v>
      </c>
      <c r="L49" s="23">
        <f t="shared" si="3"/>
        <v>63.323771814592</v>
      </c>
      <c r="M49" s="99">
        <f t="shared" si="4"/>
        <v>6184.4696838336</v>
      </c>
      <c r="N49" s="111">
        <f>K49*'CO2'!E$16</f>
        <v>4716.908184308491</v>
      </c>
      <c r="O49" s="107">
        <f>L49*'CO2'!F$16</f>
        <v>498801.3505835412</v>
      </c>
      <c r="P49" s="112">
        <f t="shared" si="5"/>
        <v>503518.2587678497</v>
      </c>
      <c r="Q49" s="102">
        <f>M49*'CO2'!G$16</f>
        <v>265932.1964048448</v>
      </c>
    </row>
    <row r="50" spans="1:17" ht="12.75">
      <c r="A50" s="79">
        <v>2060</v>
      </c>
      <c r="B50" s="41">
        <v>2.5142832</v>
      </c>
      <c r="C50" s="18">
        <v>63.322688</v>
      </c>
      <c r="D50" s="18">
        <v>6425.3904</v>
      </c>
      <c r="E50" s="19">
        <f t="shared" si="6"/>
        <v>0.005179423392</v>
      </c>
      <c r="F50" s="19">
        <f t="shared" si="0"/>
        <v>0.13044473728</v>
      </c>
      <c r="G50" s="18">
        <f t="shared" si="1"/>
        <v>13.236304224000001</v>
      </c>
      <c r="H50" s="20">
        <v>-0.15982619999999997</v>
      </c>
      <c r="I50" s="20">
        <v>-0.12929759999999998</v>
      </c>
      <c r="J50" s="21">
        <v>-254.150595</v>
      </c>
      <c r="K50" s="22">
        <f t="shared" si="2"/>
        <v>2.359636423392</v>
      </c>
      <c r="L50" s="23">
        <f t="shared" si="3"/>
        <v>63.32383513728</v>
      </c>
      <c r="M50" s="99">
        <f t="shared" si="4"/>
        <v>6184.4761092240005</v>
      </c>
      <c r="N50" s="111">
        <f>K50*'CO2'!E$16</f>
        <v>4716.913210360608</v>
      </c>
      <c r="O50" s="107">
        <f>L50*'CO2'!F$16</f>
        <v>498801.84937635454</v>
      </c>
      <c r="P50" s="112">
        <f t="shared" si="5"/>
        <v>503518.76258671517</v>
      </c>
      <c r="Q50" s="102">
        <f>M50*'CO2'!G$16</f>
        <v>265932.47269663203</v>
      </c>
    </row>
    <row r="51" spans="1:17" ht="12.75">
      <c r="A51" s="79">
        <v>2061</v>
      </c>
      <c r="B51" s="41">
        <v>2.5142832</v>
      </c>
      <c r="C51" s="18">
        <v>63.322688</v>
      </c>
      <c r="D51" s="18">
        <v>6425.3904</v>
      </c>
      <c r="E51" s="19">
        <f t="shared" si="6"/>
        <v>0.0051819376752</v>
      </c>
      <c r="F51" s="19">
        <f t="shared" si="0"/>
        <v>0.130508059968</v>
      </c>
      <c r="G51" s="18">
        <f t="shared" si="1"/>
        <v>13.242729614400002</v>
      </c>
      <c r="H51" s="20">
        <v>-0.15982619999999997</v>
      </c>
      <c r="I51" s="20">
        <v>-0.12929759999999998</v>
      </c>
      <c r="J51" s="21">
        <v>-254.150595</v>
      </c>
      <c r="K51" s="22">
        <f t="shared" si="2"/>
        <v>2.3596389376752</v>
      </c>
      <c r="L51" s="23">
        <f t="shared" si="3"/>
        <v>63.323898459968</v>
      </c>
      <c r="M51" s="99">
        <f t="shared" si="4"/>
        <v>6184.4825346144</v>
      </c>
      <c r="N51" s="111">
        <f>K51*'CO2'!E$16</f>
        <v>4716.918236412725</v>
      </c>
      <c r="O51" s="107">
        <f>L51*'CO2'!F$16</f>
        <v>498802.34816916793</v>
      </c>
      <c r="P51" s="112">
        <f t="shared" si="5"/>
        <v>503519.2664055807</v>
      </c>
      <c r="Q51" s="102">
        <f>M51*'CO2'!G$16</f>
        <v>265932.7489884192</v>
      </c>
    </row>
    <row r="52" spans="1:17" ht="12.75">
      <c r="A52" s="79">
        <v>2062</v>
      </c>
      <c r="B52" s="41">
        <v>2.5142832</v>
      </c>
      <c r="C52" s="18">
        <v>63.322688</v>
      </c>
      <c r="D52" s="18">
        <v>6425.3904</v>
      </c>
      <c r="E52" s="19">
        <f t="shared" si="6"/>
        <v>0.0051844519584</v>
      </c>
      <c r="F52" s="19">
        <f t="shared" si="0"/>
        <v>0.130571382656</v>
      </c>
      <c r="G52" s="18">
        <f t="shared" si="1"/>
        <v>13.2491550048</v>
      </c>
      <c r="H52" s="20">
        <v>-0.15982619999999997</v>
      </c>
      <c r="I52" s="20">
        <v>-0.12929759999999998</v>
      </c>
      <c r="J52" s="21">
        <v>-254.150595</v>
      </c>
      <c r="K52" s="22">
        <f t="shared" si="2"/>
        <v>2.3596414519584</v>
      </c>
      <c r="L52" s="23">
        <f t="shared" si="3"/>
        <v>63.323961782656</v>
      </c>
      <c r="M52" s="99">
        <f t="shared" si="4"/>
        <v>6184.4889600048</v>
      </c>
      <c r="N52" s="111">
        <f>K52*'CO2'!E$16</f>
        <v>4716.923262464841</v>
      </c>
      <c r="O52" s="107">
        <f>L52*'CO2'!F$16</f>
        <v>498802.8469619813</v>
      </c>
      <c r="P52" s="112">
        <f t="shared" si="5"/>
        <v>503519.77022444614</v>
      </c>
      <c r="Q52" s="102">
        <f>M52*'CO2'!G$16</f>
        <v>265933.0252802064</v>
      </c>
    </row>
    <row r="53" spans="1:17" ht="12.75">
      <c r="A53" s="79">
        <v>2063</v>
      </c>
      <c r="B53" s="41">
        <v>2.5142832</v>
      </c>
      <c r="C53" s="18">
        <v>63.322688</v>
      </c>
      <c r="D53" s="18">
        <v>6425.3904</v>
      </c>
      <c r="E53" s="19">
        <f t="shared" si="6"/>
        <v>0.0051869662416</v>
      </c>
      <c r="F53" s="19">
        <f t="shared" si="0"/>
        <v>0.130634705344</v>
      </c>
      <c r="G53" s="18">
        <f t="shared" si="1"/>
        <v>13.2555803952</v>
      </c>
      <c r="H53" s="20">
        <v>-0.15982619999999997</v>
      </c>
      <c r="I53" s="20">
        <v>-0.12929759999999998</v>
      </c>
      <c r="J53" s="21">
        <v>-254.150595</v>
      </c>
      <c r="K53" s="22">
        <f t="shared" si="2"/>
        <v>2.3596439662416</v>
      </c>
      <c r="L53" s="23">
        <f t="shared" si="3"/>
        <v>63.324025105344</v>
      </c>
      <c r="M53" s="99">
        <f t="shared" si="4"/>
        <v>6184.4953853952</v>
      </c>
      <c r="N53" s="111">
        <f>K53*'CO2'!E$16</f>
        <v>4716.928288516959</v>
      </c>
      <c r="O53" s="107">
        <f>L53*'CO2'!F$16</f>
        <v>498803.34575479466</v>
      </c>
      <c r="P53" s="112">
        <f t="shared" si="5"/>
        <v>503520.2740433116</v>
      </c>
      <c r="Q53" s="102">
        <f>M53*'CO2'!G$16</f>
        <v>265933.3015719936</v>
      </c>
    </row>
    <row r="54" spans="1:17" ht="12.75">
      <c r="A54" s="79">
        <v>2064</v>
      </c>
      <c r="B54" s="41">
        <v>2.5142832</v>
      </c>
      <c r="C54" s="18">
        <v>63.322688</v>
      </c>
      <c r="D54" s="18">
        <v>6425.3904</v>
      </c>
      <c r="E54" s="19">
        <f t="shared" si="6"/>
        <v>0.0051894805248</v>
      </c>
      <c r="F54" s="19">
        <f t="shared" si="0"/>
        <v>0.130698028032</v>
      </c>
      <c r="G54" s="18">
        <f t="shared" si="1"/>
        <v>13.262005785600001</v>
      </c>
      <c r="H54" s="20">
        <v>-0.15982619999999997</v>
      </c>
      <c r="I54" s="20">
        <v>-0.12929759999999998</v>
      </c>
      <c r="J54" s="21">
        <v>-254.150595</v>
      </c>
      <c r="K54" s="22">
        <f t="shared" si="2"/>
        <v>2.3596464805248</v>
      </c>
      <c r="L54" s="23">
        <f t="shared" si="3"/>
        <v>63.324088428032</v>
      </c>
      <c r="M54" s="99">
        <f t="shared" si="4"/>
        <v>6184.5018107856</v>
      </c>
      <c r="N54" s="111">
        <f>K54*'CO2'!E$16</f>
        <v>4716.933314569075</v>
      </c>
      <c r="O54" s="107">
        <f>L54*'CO2'!F$16</f>
        <v>498803.84454760805</v>
      </c>
      <c r="P54" s="112">
        <f t="shared" si="5"/>
        <v>503520.7778621771</v>
      </c>
      <c r="Q54" s="102">
        <f>M54*'CO2'!G$16</f>
        <v>265933.57786378084</v>
      </c>
    </row>
    <row r="55" spans="1:17" ht="12.75">
      <c r="A55" s="79">
        <v>2065</v>
      </c>
      <c r="B55" s="41">
        <v>2.5142832</v>
      </c>
      <c r="C55" s="18">
        <v>63.322688</v>
      </c>
      <c r="D55" s="18">
        <v>6425.3904</v>
      </c>
      <c r="E55" s="19">
        <f t="shared" si="6"/>
        <v>0.0051919948079999995</v>
      </c>
      <c r="F55" s="19">
        <f t="shared" si="0"/>
        <v>0.13076135072</v>
      </c>
      <c r="G55" s="18">
        <f t="shared" si="1"/>
        <v>13.268431176000002</v>
      </c>
      <c r="H55" s="20">
        <v>-0.15982619999999997</v>
      </c>
      <c r="I55" s="20">
        <v>-0.12929759999999998</v>
      </c>
      <c r="J55" s="21">
        <v>-254.150595</v>
      </c>
      <c r="K55" s="22">
        <f t="shared" si="2"/>
        <v>2.359648994808</v>
      </c>
      <c r="L55" s="23">
        <f t="shared" si="3"/>
        <v>63.32415175072</v>
      </c>
      <c r="M55" s="99">
        <f t="shared" si="4"/>
        <v>6184.5082361760005</v>
      </c>
      <c r="N55" s="111">
        <f>K55*'CO2'!E$16</f>
        <v>4716.938340621192</v>
      </c>
      <c r="O55" s="107">
        <f>L55*'CO2'!F$16</f>
        <v>498804.34334042144</v>
      </c>
      <c r="P55" s="112">
        <f t="shared" si="5"/>
        <v>503521.28168104263</v>
      </c>
      <c r="Q55" s="102">
        <f>M55*'CO2'!G$16</f>
        <v>265933.854155568</v>
      </c>
    </row>
    <row r="56" spans="1:17" ht="12.75">
      <c r="A56" s="81">
        <v>2066</v>
      </c>
      <c r="B56" s="76">
        <v>2.5142832</v>
      </c>
      <c r="C56" s="24">
        <v>63.322688</v>
      </c>
      <c r="D56" s="24">
        <v>6425.3904</v>
      </c>
      <c r="E56" s="25">
        <f t="shared" si="6"/>
        <v>0.0051945090912</v>
      </c>
      <c r="F56" s="25">
        <f t="shared" si="0"/>
        <v>0.130824673408</v>
      </c>
      <c r="G56" s="24">
        <f t="shared" si="1"/>
        <v>13.2748565664</v>
      </c>
      <c r="H56" s="26">
        <v>-0.15982619999999997</v>
      </c>
      <c r="I56" s="26">
        <v>-0.12929759999999998</v>
      </c>
      <c r="J56" s="27">
        <v>-254.150595</v>
      </c>
      <c r="K56" s="28">
        <f t="shared" si="2"/>
        <v>2.3596515090912</v>
      </c>
      <c r="L56" s="29">
        <f t="shared" si="3"/>
        <v>63.324215073408</v>
      </c>
      <c r="M56" s="98">
        <f t="shared" si="4"/>
        <v>6184.5146615664</v>
      </c>
      <c r="N56" s="111">
        <f>K56*'CO2'!E$16</f>
        <v>4716.943366673308</v>
      </c>
      <c r="O56" s="107">
        <f>L56*'CO2'!F$16</f>
        <v>498804.8421332348</v>
      </c>
      <c r="P56" s="112">
        <f t="shared" si="5"/>
        <v>503521.7854999081</v>
      </c>
      <c r="Q56" s="102">
        <f>M56*'CO2'!G$16</f>
        <v>265934.1304473552</v>
      </c>
    </row>
    <row r="57" spans="1:17" ht="12.75">
      <c r="A57" s="81">
        <v>2067</v>
      </c>
      <c r="B57" s="76">
        <v>2.5142832</v>
      </c>
      <c r="C57" s="24">
        <v>63.322688</v>
      </c>
      <c r="D57" s="24">
        <v>6425.3904</v>
      </c>
      <c r="E57" s="25">
        <f t="shared" si="6"/>
        <v>0.0051970233744</v>
      </c>
      <c r="F57" s="25">
        <f t="shared" si="0"/>
        <v>0.130887996096</v>
      </c>
      <c r="G57" s="24">
        <f t="shared" si="1"/>
        <v>13.281281956800001</v>
      </c>
      <c r="H57" s="26">
        <v>-0.15982619999999997</v>
      </c>
      <c r="I57" s="26">
        <v>-0.12929759999999998</v>
      </c>
      <c r="J57" s="27">
        <v>-254.150595</v>
      </c>
      <c r="K57" s="28">
        <f t="shared" si="2"/>
        <v>2.3596540233744</v>
      </c>
      <c r="L57" s="29">
        <f t="shared" si="3"/>
        <v>63.324278396096</v>
      </c>
      <c r="M57" s="98">
        <f t="shared" si="4"/>
        <v>6184.5210869568</v>
      </c>
      <c r="N57" s="111">
        <f>K57*'CO2'!E$16</f>
        <v>4716.948392725426</v>
      </c>
      <c r="O57" s="107">
        <f>L57*'CO2'!F$16</f>
        <v>498805.3409260482</v>
      </c>
      <c r="P57" s="112">
        <f t="shared" si="5"/>
        <v>503522.2893187736</v>
      </c>
      <c r="Q57" s="102">
        <f>M57*'CO2'!G$16</f>
        <v>265934.4067391424</v>
      </c>
    </row>
    <row r="58" spans="1:17" ht="13.5" thickBot="1">
      <c r="A58" s="82">
        <v>2068</v>
      </c>
      <c r="B58" s="76">
        <v>2.5142832</v>
      </c>
      <c r="C58" s="24">
        <v>63.322688</v>
      </c>
      <c r="D58" s="24">
        <v>6425.3904</v>
      </c>
      <c r="E58" s="25">
        <f t="shared" si="6"/>
        <v>0.0051995376576</v>
      </c>
      <c r="F58" s="25">
        <f t="shared" si="0"/>
        <v>0.13095131878400001</v>
      </c>
      <c r="G58" s="24">
        <f t="shared" si="1"/>
        <v>13.287707347200001</v>
      </c>
      <c r="H58" s="26">
        <v>-0.15982619999999997</v>
      </c>
      <c r="I58" s="26">
        <v>-0.12929759999999998</v>
      </c>
      <c r="J58" s="27">
        <v>-254.150595</v>
      </c>
      <c r="K58" s="30">
        <f t="shared" si="2"/>
        <v>2.3596565376576</v>
      </c>
      <c r="L58" s="31">
        <f t="shared" si="3"/>
        <v>63.324341718784</v>
      </c>
      <c r="M58" s="100">
        <f t="shared" si="4"/>
        <v>6184.5275123472</v>
      </c>
      <c r="N58" s="113">
        <f>K58*'CO2'!E$16</f>
        <v>4716.9534187775425</v>
      </c>
      <c r="O58" s="114">
        <f>L58*'CO2'!F$16</f>
        <v>498805.83971886156</v>
      </c>
      <c r="P58" s="115">
        <f t="shared" si="5"/>
        <v>503522.7931376391</v>
      </c>
      <c r="Q58" s="103">
        <f>M58*'CO2'!G$16</f>
        <v>265934.6830309296</v>
      </c>
    </row>
  </sheetData>
  <sheetProtection/>
  <mergeCells count="10">
    <mergeCell ref="E3:G3"/>
    <mergeCell ref="E2:G2"/>
    <mergeCell ref="H2:J2"/>
    <mergeCell ref="H3:J3"/>
    <mergeCell ref="N2:P2"/>
    <mergeCell ref="N3:P3"/>
    <mergeCell ref="K2:M2"/>
    <mergeCell ref="K3:M3"/>
    <mergeCell ref="B3:D3"/>
    <mergeCell ref="B2:D2"/>
  </mergeCells>
  <printOptions/>
  <pageMargins left="0.7" right="0.7" top="0.75" bottom="0.75" header="0.3" footer="0.3"/>
  <pageSetup fitToHeight="1" fitToWidth="1" horizontalDpi="600" verticalDpi="600" orientation="landscape" scale="66" r:id="rId1"/>
  <headerFooter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nathan.howard</dc:creator>
  <cp:keywords/>
  <dc:description/>
  <cp:lastModifiedBy>NS</cp:lastModifiedBy>
  <cp:lastPrinted>2015-05-19T12:47:35Z</cp:lastPrinted>
  <dcterms:created xsi:type="dcterms:W3CDTF">2006-12-06T20:03:28Z</dcterms:created>
  <dcterms:modified xsi:type="dcterms:W3CDTF">2015-05-19T13:46:29Z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